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0875"/>
  </bookViews>
  <sheets>
    <sheet name="Class I Planner" sheetId="1" r:id="rId1"/>
    <sheet name="DOS Calculator" sheetId="2" r:id="rId2"/>
    <sheet name="FF&amp;V Calc - TR Iraq" sheetId="3" r:id="rId3"/>
  </sheets>
  <definedNames>
    <definedName name="_xlnm._FilterDatabase" localSheetId="2" hidden="1">'FF&amp;V Calc - TR Iraq'!$A$130:$F$384</definedName>
    <definedName name="_xlnm.Print_Area" localSheetId="0">'Class I Planner'!$A$1:$J$39</definedName>
    <definedName name="_xlnm.Print_Area" localSheetId="1">'DOS Calculator'!$A$1:$E$17</definedName>
  </definedNames>
  <calcPr calcId="125725"/>
</workbook>
</file>

<file path=xl/calcChain.xml><?xml version="1.0" encoding="utf-8"?>
<calcChain xmlns="http://schemas.openxmlformats.org/spreadsheetml/2006/main">
  <c r="F387" i="3"/>
  <c r="F386"/>
  <c r="F385"/>
  <c r="F384"/>
  <c r="F383"/>
  <c r="F382"/>
  <c r="F381"/>
  <c r="F380"/>
  <c r="F379"/>
  <c r="F378"/>
  <c r="F377"/>
  <c r="F376"/>
  <c r="F375"/>
  <c r="F374"/>
  <c r="F373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3"/>
  <c r="F43"/>
  <c r="E42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0"/>
  <c r="F9"/>
  <c r="F8"/>
  <c r="F7"/>
  <c r="E6" i="1"/>
  <c r="F6"/>
  <c r="E5"/>
  <c r="F5"/>
  <c r="E12"/>
  <c r="F12"/>
  <c r="E16"/>
  <c r="F22"/>
  <c r="G22" s="1"/>
  <c r="F21"/>
  <c r="G21" s="1"/>
  <c r="E17"/>
  <c r="F17" s="1"/>
  <c r="F16"/>
  <c r="I16"/>
  <c r="J34"/>
  <c r="J33"/>
  <c r="I34"/>
  <c r="I33"/>
  <c r="H34"/>
  <c r="H33"/>
  <c r="G34"/>
  <c r="G33"/>
  <c r="F34"/>
  <c r="F33"/>
  <c r="E34"/>
  <c r="E33"/>
  <c r="E27"/>
  <c r="E28"/>
  <c r="F27"/>
  <c r="F28"/>
  <c r="G27"/>
  <c r="G28"/>
  <c r="H27"/>
  <c r="H28"/>
  <c r="I27"/>
  <c r="I28"/>
  <c r="G16"/>
  <c r="H16"/>
  <c r="E11"/>
  <c r="F11" s="1"/>
  <c r="E10"/>
  <c r="F10"/>
  <c r="H10" s="1"/>
  <c r="H6"/>
  <c r="H5"/>
  <c r="G6"/>
  <c r="G5"/>
  <c r="D16" i="2"/>
  <c r="D15"/>
  <c r="D11"/>
  <c r="D10"/>
  <c r="D6"/>
  <c r="D5"/>
  <c r="G10" i="1"/>
  <c r="G11" l="1"/>
  <c r="H11"/>
  <c r="I17"/>
  <c r="H17"/>
  <c r="G17"/>
  <c r="I22"/>
  <c r="H22"/>
  <c r="J22"/>
  <c r="I21"/>
  <c r="J21"/>
  <c r="H21"/>
</calcChain>
</file>

<file path=xl/comments1.xml><?xml version="1.0" encoding="utf-8"?>
<comments xmlns="http://schemas.openxmlformats.org/spreadsheetml/2006/main">
  <authors>
    <author>Russell D. Campbell</author>
    <author>laserjet iii</author>
    <author>CW3 Russell D. Campbell</author>
    <author>RCampbell</author>
  </authors>
  <commentList>
    <comment ref="G4" authorId="0">
      <text>
        <r>
          <rPr>
            <b/>
            <sz val="8"/>
            <color indexed="81"/>
            <rFont val="Tahoma"/>
          </rPr>
          <t>Russell D. Campbell:</t>
        </r>
        <r>
          <rPr>
            <sz val="8"/>
            <color indexed="81"/>
            <rFont val="Tahoma"/>
          </rPr>
          <t xml:space="preserve">
assuming 10 pallets per container
</t>
        </r>
      </text>
    </comment>
    <comment ref="H4" authorId="0">
      <text>
        <r>
          <rPr>
            <b/>
            <sz val="8"/>
            <color indexed="81"/>
            <rFont val="Tahoma"/>
          </rPr>
          <t>Russell D. Campbell:</t>
        </r>
        <r>
          <rPr>
            <sz val="8"/>
            <color indexed="81"/>
            <rFont val="Tahoma"/>
          </rPr>
          <t xml:space="preserve">
assuming 20 pallets per container - single stacked
</t>
        </r>
      </text>
    </comment>
    <comment ref="B5" authorId="1">
      <text>
        <r>
          <rPr>
            <b/>
            <sz val="8"/>
            <color indexed="81"/>
            <rFont val="Tahoma"/>
          </rPr>
          <t xml:space="preserve">CW3 Campbell:  </t>
        </r>
        <r>
          <rPr>
            <sz val="8"/>
            <color indexed="81"/>
            <rFont val="Tahoma"/>
            <family val="2"/>
          </rPr>
          <t>Enter in the number of Days of Supply required.</t>
        </r>
        <r>
          <rPr>
            <sz val="8"/>
            <color indexed="81"/>
            <rFont val="Tahoma"/>
          </rPr>
          <t xml:space="preserve">
</t>
        </r>
      </text>
    </comment>
    <comment ref="C5" authorId="1">
      <text>
        <r>
          <rPr>
            <b/>
            <sz val="8"/>
            <color indexed="81"/>
            <rFont val="Tahoma"/>
          </rPr>
          <t xml:space="preserve">CW3 Campbell:  </t>
        </r>
        <r>
          <rPr>
            <sz val="8"/>
            <color indexed="81"/>
            <rFont val="Tahoma"/>
            <family val="2"/>
          </rPr>
          <t>Enter in the number bottles  or liters per soldier per day.</t>
        </r>
      </text>
    </comment>
    <comment ref="G9" authorId="0">
      <text>
        <r>
          <rPr>
            <b/>
            <sz val="8"/>
            <color indexed="81"/>
            <rFont val="Tahoma"/>
          </rPr>
          <t>Russell D. Campbell:</t>
        </r>
        <r>
          <rPr>
            <sz val="8"/>
            <color indexed="81"/>
            <rFont val="Tahoma"/>
          </rPr>
          <t xml:space="preserve">
assuming 16 pallets per container - double stacked
</t>
        </r>
      </text>
    </comment>
    <comment ref="H9" authorId="0">
      <text>
        <r>
          <rPr>
            <b/>
            <sz val="8"/>
            <color indexed="81"/>
            <rFont val="Tahoma"/>
          </rPr>
          <t>Russell D. Campbell:</t>
        </r>
        <r>
          <rPr>
            <sz val="8"/>
            <color indexed="81"/>
            <rFont val="Tahoma"/>
          </rPr>
          <t xml:space="preserve">
assuming 36 pallets per container, double stacked</t>
        </r>
      </text>
    </comment>
    <comment ref="C12" authorId="2">
      <text>
        <r>
          <rPr>
            <b/>
            <sz val="8"/>
            <color indexed="81"/>
            <rFont val="Tahoma"/>
          </rPr>
          <t>CW3 Russell D. Campbell:</t>
        </r>
        <r>
          <rPr>
            <sz val="8"/>
            <color indexed="81"/>
            <rFont val="Tahoma"/>
          </rPr>
          <t xml:space="preserve">
This is used for garrision use or when small amounts of meals are required.</t>
        </r>
      </text>
    </comment>
    <comment ref="F16" authorId="3">
      <text>
        <r>
          <rPr>
            <b/>
            <sz val="10"/>
            <color indexed="81"/>
            <rFont val="Tahoma"/>
            <charset val="1"/>
          </rPr>
          <t>CW3 Campbell</t>
        </r>
        <r>
          <rPr>
            <sz val="10"/>
            <color indexed="81"/>
            <rFont val="Tahoma"/>
            <charset val="1"/>
          </rPr>
          <t xml:space="preserve">
Using 8 Mods per pallet.</t>
        </r>
      </text>
    </comment>
    <comment ref="G21" authorId="3">
      <text>
        <r>
          <rPr>
            <b/>
            <sz val="10"/>
            <color indexed="81"/>
            <rFont val="Tahoma"/>
            <charset val="1"/>
          </rPr>
          <t>CW3 Campbell</t>
        </r>
        <r>
          <rPr>
            <sz val="10"/>
            <color indexed="81"/>
            <rFont val="Tahoma"/>
            <charset val="1"/>
          </rPr>
          <t xml:space="preserve">
12 Mods per pallet for all Semi-perishables.</t>
        </r>
      </text>
    </comment>
    <comment ref="G22" authorId="3">
      <text>
        <r>
          <rPr>
            <b/>
            <sz val="10"/>
            <color indexed="81"/>
            <rFont val="Tahoma"/>
            <charset val="1"/>
          </rPr>
          <t>CW3 Campbell</t>
        </r>
        <r>
          <rPr>
            <sz val="10"/>
            <color indexed="81"/>
            <rFont val="Tahoma"/>
            <charset val="1"/>
          </rPr>
          <t xml:space="preserve">
Using 24 mods per pallet.  Pallet size varies based on menu.
</t>
        </r>
      </text>
    </comment>
    <comment ref="E25" authorId="3">
      <text>
        <r>
          <rPr>
            <b/>
            <sz val="10"/>
            <color indexed="81"/>
            <rFont val="Tahoma"/>
            <charset val="1"/>
          </rPr>
          <t>Russell D. Campbell</t>
        </r>
        <r>
          <rPr>
            <sz val="10"/>
            <color indexed="81"/>
            <rFont val="Tahoma"/>
            <charset val="1"/>
          </rPr>
          <t xml:space="preserve">
18lbs per 50 - IAW DA PAM 30-22, 4-14.</t>
        </r>
      </text>
    </comment>
    <comment ref="F25" authorId="3">
      <text>
        <r>
          <rPr>
            <b/>
            <sz val="10"/>
            <color indexed="81"/>
            <rFont val="Tahoma"/>
            <charset val="1"/>
          </rPr>
          <t>Russell D. Campbell</t>
        </r>
        <r>
          <rPr>
            <sz val="10"/>
            <color indexed="81"/>
            <rFont val="Tahoma"/>
            <charset val="1"/>
          </rPr>
          <t xml:space="preserve">
12lbs per 50 - IAW DA PAM 30-22, 4-14.</t>
        </r>
      </text>
    </comment>
    <comment ref="G25" authorId="3">
      <text>
        <r>
          <rPr>
            <b/>
            <sz val="10"/>
            <color indexed="81"/>
            <rFont val="Tahoma"/>
            <charset val="1"/>
          </rPr>
          <t>Russell D. Campbell</t>
        </r>
        <r>
          <rPr>
            <sz val="10"/>
            <color indexed="81"/>
            <rFont val="Tahoma"/>
            <charset val="1"/>
          </rPr>
          <t xml:space="preserve">
21lbs per 50 - IAW DA PAM 30-22, 4-14.</t>
        </r>
      </text>
    </comment>
    <comment ref="H25" authorId="3">
      <text>
        <r>
          <rPr>
            <b/>
            <sz val="10"/>
            <color indexed="81"/>
            <rFont val="Tahoma"/>
            <charset val="1"/>
          </rPr>
          <t>Russell D. Campbell</t>
        </r>
        <r>
          <rPr>
            <sz val="10"/>
            <color indexed="81"/>
            <rFont val="Tahoma"/>
            <charset val="1"/>
          </rPr>
          <t xml:space="preserve">
18lbs per 50 - IAW DA PAM 30-22, 4-14.</t>
        </r>
      </text>
    </comment>
    <comment ref="I25" authorId="3">
      <text>
        <r>
          <rPr>
            <b/>
            <sz val="10"/>
            <color indexed="81"/>
            <rFont val="Tahoma"/>
            <charset val="1"/>
          </rPr>
          <t>Russell D. Campbell</t>
        </r>
        <r>
          <rPr>
            <sz val="10"/>
            <color indexed="81"/>
            <rFont val="Tahoma"/>
            <charset val="1"/>
          </rPr>
          <t xml:space="preserve">
26lbs per 50 - IAW DA PAM 30-22, 4-14.</t>
        </r>
      </text>
    </comment>
    <comment ref="J25" authorId="3">
      <text>
        <r>
          <rPr>
            <b/>
            <sz val="10"/>
            <color indexed="81"/>
            <rFont val="Tahoma"/>
            <charset val="1"/>
          </rPr>
          <t>Tim Dunn</t>
        </r>
      </text>
    </comment>
    <comment ref="E31" authorId="3">
      <text>
        <r>
          <rPr>
            <b/>
            <sz val="10"/>
            <color indexed="81"/>
            <rFont val="Tahoma"/>
            <charset val="1"/>
          </rPr>
          <t>Russell D. Campbell</t>
        </r>
        <r>
          <rPr>
            <sz val="10"/>
            <color indexed="81"/>
            <rFont val="Tahoma"/>
            <charset val="1"/>
          </rPr>
          <t xml:space="preserve">
2lbs per 50 - IAW DA PAM 30-22, 4-14.</t>
        </r>
      </text>
    </comment>
    <comment ref="F31" authorId="3">
      <text>
        <r>
          <rPr>
            <b/>
            <sz val="10"/>
            <color indexed="81"/>
            <rFont val="Tahoma"/>
            <charset val="1"/>
          </rPr>
          <t>Russell D. Campbell</t>
        </r>
        <r>
          <rPr>
            <sz val="10"/>
            <color indexed="81"/>
            <rFont val="Tahoma"/>
            <charset val="1"/>
          </rPr>
          <t xml:space="preserve">
2lbs per 50 - IAW DA PAM 30-22, 4-14.</t>
        </r>
      </text>
    </comment>
    <comment ref="G31" authorId="3">
      <text>
        <r>
          <rPr>
            <b/>
            <sz val="10"/>
            <color indexed="81"/>
            <rFont val="Tahoma"/>
            <charset val="1"/>
          </rPr>
          <t>Russell D. Campbell</t>
        </r>
        <r>
          <rPr>
            <sz val="10"/>
            <color indexed="81"/>
            <rFont val="Tahoma"/>
            <charset val="1"/>
          </rPr>
          <t xml:space="preserve">
.5lbs per 50 - IAW DA PAM 30-22, 4-14.</t>
        </r>
      </text>
    </comment>
    <comment ref="H31" authorId="3">
      <text>
        <r>
          <rPr>
            <b/>
            <sz val="10"/>
            <color indexed="81"/>
            <rFont val="Tahoma"/>
            <charset val="1"/>
          </rPr>
          <t>Russell D. Campbell</t>
        </r>
        <r>
          <rPr>
            <sz val="10"/>
            <color indexed="81"/>
            <rFont val="Tahoma"/>
            <charset val="1"/>
          </rPr>
          <t xml:space="preserve">
6lbs per 50 - IAW DA PAM 30-22, 4-14.</t>
        </r>
      </text>
    </comment>
    <comment ref="I31" authorId="3">
      <text>
        <r>
          <rPr>
            <b/>
            <sz val="10"/>
            <color indexed="81"/>
            <rFont val="Tahoma"/>
            <charset val="1"/>
          </rPr>
          <t>Russell D. Campbell</t>
        </r>
        <r>
          <rPr>
            <sz val="10"/>
            <color indexed="81"/>
            <rFont val="Tahoma"/>
            <charset val="1"/>
          </rPr>
          <t xml:space="preserve">
Iceberg Lettuce Head, 4lbs per 50 - IAW DA Pam 30-22, 4-14.</t>
        </r>
      </text>
    </comment>
    <comment ref="J31" authorId="3">
      <text>
        <r>
          <rPr>
            <b/>
            <sz val="10"/>
            <color indexed="81"/>
            <rFont val="Tahoma"/>
            <charset val="1"/>
          </rPr>
          <t>Russell D. Campbell</t>
        </r>
        <r>
          <rPr>
            <sz val="10"/>
            <color indexed="81"/>
            <rFont val="Tahoma"/>
            <charset val="1"/>
          </rPr>
          <t xml:space="preserve">
Salad, Mixed Bag, 5lbs per 50 - IAW DA Pam 30-22, 4-14.</t>
        </r>
      </text>
    </comment>
  </commentList>
</comments>
</file>

<file path=xl/comments2.xml><?xml version="1.0" encoding="utf-8"?>
<comments xmlns="http://schemas.openxmlformats.org/spreadsheetml/2006/main">
  <authors>
    <author>1st Infantry Division</author>
  </authors>
  <commentList>
    <comment ref="A5" authorId="0">
      <text>
        <r>
          <rPr>
            <b/>
            <sz val="8"/>
            <color indexed="81"/>
            <rFont val="Tahoma"/>
          </rPr>
          <t xml:space="preserve">CW3 Campbell:  </t>
        </r>
        <r>
          <rPr>
            <sz val="8"/>
            <color indexed="81"/>
            <rFont val="Tahoma"/>
            <family val="2"/>
          </rPr>
          <t># of cases on hand</t>
        </r>
      </text>
    </comment>
    <comment ref="B5" authorId="0">
      <text>
        <r>
          <rPr>
            <b/>
            <sz val="8"/>
            <color indexed="81"/>
            <rFont val="Tahoma"/>
          </rPr>
          <t xml:space="preserve">CW3 Campbell:  </t>
        </r>
        <r>
          <rPr>
            <sz val="8"/>
            <color indexed="81"/>
            <rFont val="Tahoma"/>
            <family val="2"/>
          </rPr>
          <t>Issue factor.</t>
        </r>
        <r>
          <rPr>
            <sz val="8"/>
            <color indexed="81"/>
            <rFont val="Tahoma"/>
          </rPr>
          <t xml:space="preserve">
</t>
        </r>
      </text>
    </comment>
    <comment ref="A6" authorId="0">
      <text>
        <r>
          <rPr>
            <b/>
            <sz val="8"/>
            <color indexed="81"/>
            <rFont val="Tahoma"/>
          </rPr>
          <t xml:space="preserve">CW3 Campbell:  # </t>
        </r>
        <r>
          <rPr>
            <sz val="8"/>
            <color indexed="81"/>
            <rFont val="Tahoma"/>
            <family val="2"/>
          </rPr>
          <t>of cases on hand</t>
        </r>
      </text>
    </comment>
    <comment ref="B6" authorId="0">
      <text>
        <r>
          <rPr>
            <b/>
            <sz val="8"/>
            <color indexed="81"/>
            <rFont val="Tahoma"/>
          </rPr>
          <t xml:space="preserve">CW3 Campbell:  </t>
        </r>
        <r>
          <rPr>
            <sz val="8"/>
            <color indexed="81"/>
            <rFont val="Tahoma"/>
            <family val="2"/>
          </rPr>
          <t>Issue factor.</t>
        </r>
        <r>
          <rPr>
            <b/>
            <sz val="8"/>
            <color indexed="81"/>
            <rFont val="Tahoma"/>
          </rPr>
          <t xml:space="preserve">
</t>
        </r>
      </text>
    </comment>
    <comment ref="A10" authorId="0">
      <text>
        <r>
          <rPr>
            <b/>
            <sz val="8"/>
            <color indexed="81"/>
            <rFont val="Tahoma"/>
          </rPr>
          <t xml:space="preserve">CW3 Campbell:  </t>
        </r>
        <r>
          <rPr>
            <sz val="8"/>
            <color indexed="81"/>
            <rFont val="Tahoma"/>
            <family val="2"/>
          </rPr>
          <t># of cases on hand</t>
        </r>
      </text>
    </comment>
    <comment ref="D10" authorId="0">
      <text>
        <r>
          <rPr>
            <b/>
            <sz val="8"/>
            <color indexed="81"/>
            <rFont val="Tahoma"/>
          </rPr>
          <t xml:space="preserve">CW3 Campbell:  </t>
        </r>
        <r>
          <rPr>
            <sz val="8"/>
            <color indexed="81"/>
            <rFont val="Tahoma"/>
            <family val="2"/>
          </rPr>
          <t xml:space="preserve">Ration Cycle MMM
</t>
        </r>
        <r>
          <rPr>
            <sz val="8"/>
            <color indexed="81"/>
            <rFont val="Tahoma"/>
          </rPr>
          <t xml:space="preserve">
</t>
        </r>
      </text>
    </comment>
    <comment ref="A11" authorId="0">
      <text>
        <r>
          <rPr>
            <b/>
            <sz val="8"/>
            <color indexed="81"/>
            <rFont val="Tahoma"/>
          </rPr>
          <t xml:space="preserve">CW3 Campbell:  </t>
        </r>
        <r>
          <rPr>
            <sz val="8"/>
            <color indexed="81"/>
            <rFont val="Tahoma"/>
            <family val="2"/>
          </rPr>
          <t># of cases on hand</t>
        </r>
      </text>
    </comment>
    <comment ref="D11" authorId="0">
      <text>
        <r>
          <rPr>
            <b/>
            <sz val="8"/>
            <color indexed="81"/>
            <rFont val="Tahoma"/>
          </rPr>
          <t xml:space="preserve">CW3 Campbell:  </t>
        </r>
        <r>
          <rPr>
            <sz val="8"/>
            <color indexed="81"/>
            <rFont val="Tahoma"/>
            <family val="2"/>
          </rPr>
          <t>Ration Cycle MMM</t>
        </r>
        <r>
          <rPr>
            <b/>
            <sz val="8"/>
            <color indexed="81"/>
            <rFont val="Tahoma"/>
          </rPr>
          <t xml:space="preserve">
</t>
        </r>
      </text>
    </comment>
    <comment ref="D15" authorId="0">
      <text>
        <r>
          <rPr>
            <b/>
            <sz val="8"/>
            <color indexed="81"/>
            <rFont val="Tahoma"/>
          </rPr>
          <t xml:space="preserve">CW3 Campbell:  </t>
        </r>
        <r>
          <rPr>
            <sz val="8"/>
            <color indexed="81"/>
            <rFont val="Tahoma"/>
            <family val="2"/>
          </rPr>
          <t>Ration Cycle UMU</t>
        </r>
        <r>
          <rPr>
            <b/>
            <sz val="8"/>
            <color indexed="81"/>
            <rFont val="Tahoma"/>
          </rPr>
          <t xml:space="preserve">
</t>
        </r>
      </text>
    </comment>
    <comment ref="D16" authorId="0">
      <text>
        <r>
          <rPr>
            <b/>
            <sz val="8"/>
            <color indexed="81"/>
            <rFont val="Tahoma"/>
          </rPr>
          <t xml:space="preserve">CW3 Campbell:  </t>
        </r>
        <r>
          <rPr>
            <sz val="8"/>
            <color indexed="81"/>
            <rFont val="Tahoma"/>
            <family val="2"/>
          </rPr>
          <t>Ration Cycle UMU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russell.campbell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>Russell.Campbell:</t>
        </r>
        <r>
          <rPr>
            <sz val="8"/>
            <color indexed="81"/>
            <rFont val="Tahoma"/>
            <family val="2"/>
          </rPr>
          <t xml:space="preserve">
Input increments of 50 only!</t>
        </r>
      </text>
    </comment>
    <comment ref="E3" authorId="0">
      <text>
        <r>
          <rPr>
            <b/>
            <sz val="8"/>
            <color indexed="81"/>
            <rFont val="Tahoma"/>
          </rPr>
          <t>russell.campbell:</t>
        </r>
        <r>
          <rPr>
            <sz val="8"/>
            <color indexed="81"/>
            <rFont val="Tahoma"/>
          </rPr>
          <t xml:space="preserve">
Input only 5 or 10 depending on how many days you are ordering.  </t>
        </r>
      </text>
    </comment>
  </commentList>
</comments>
</file>

<file path=xl/sharedStrings.xml><?xml version="1.0" encoding="utf-8"?>
<sst xmlns="http://schemas.openxmlformats.org/spreadsheetml/2006/main" count="1254" uniqueCount="809">
  <si>
    <t>HC</t>
  </si>
  <si>
    <t>DOS</t>
  </si>
  <si>
    <t>Cases</t>
  </si>
  <si>
    <t>Pallets</t>
  </si>
  <si>
    <t>MRE Planning Factor</t>
  </si>
  <si>
    <t>MMM</t>
  </si>
  <si>
    <t>Ration</t>
  </si>
  <si>
    <t>MODs</t>
  </si>
  <si>
    <t>BTLS</t>
  </si>
  <si>
    <t>20ft CT</t>
  </si>
  <si>
    <t>40ft CT</t>
  </si>
  <si>
    <t>Class I Planning Calculator</t>
  </si>
  <si>
    <t>UGR (H&amp;S) Planner</t>
  </si>
  <si>
    <t>UGR (A) Planner</t>
  </si>
  <si>
    <t>UMM</t>
  </si>
  <si>
    <t>Semi</t>
  </si>
  <si>
    <t>Perish</t>
  </si>
  <si>
    <t>FF&amp;V Planner</t>
  </si>
  <si>
    <t>Misc Fruit*</t>
  </si>
  <si>
    <t>Cantalope</t>
  </si>
  <si>
    <t>HoneyDew</t>
  </si>
  <si>
    <t>Nectarine</t>
  </si>
  <si>
    <t>Watermellon</t>
  </si>
  <si>
    <t>lbs</t>
  </si>
  <si>
    <t>Cucumbers</t>
  </si>
  <si>
    <t>Radishes</t>
  </si>
  <si>
    <t>Tomatoes</t>
  </si>
  <si>
    <t>Veggies**</t>
  </si>
  <si>
    <t>Lettuce(HD)</t>
  </si>
  <si>
    <t>** Veggies = Cucumbers, onions, spinach, green peppers and lemons.</t>
  </si>
  <si>
    <t>Lettuce (BG)</t>
  </si>
  <si>
    <t>Only change values in the light blue shaded areas.</t>
  </si>
  <si>
    <t>Total (RU)</t>
  </si>
  <si>
    <t>* Misc Fruit = Apples, oranges, pears, bannanas, plums, other summer seasonal fruit.</t>
  </si>
  <si>
    <t># of CS</t>
  </si>
  <si>
    <t>PAX</t>
  </si>
  <si>
    <t># of Mods</t>
  </si>
  <si>
    <t>UMU</t>
  </si>
  <si>
    <t>MRE</t>
  </si>
  <si>
    <t>UGR (A/H&amp;S)</t>
  </si>
  <si>
    <t>&lt;# OF MEALS</t>
  </si>
  <si>
    <t>Water Planning Factor (1l)</t>
  </si>
  <si>
    <t>ANY ITEMS ADDED TO THE THEATRE REQUEST WILL  NOT BE PROCESSED
ONLY AUTHORIZED THEATRE REQUESTS FOR YOUR REGION WILL BE PROCESSED</t>
  </si>
  <si>
    <t xml:space="preserve">This is only a guide, not your order form! </t>
  </si>
  <si>
    <t>Headcount</t>
  </si>
  <si>
    <t>5 / 10 day cycle</t>
  </si>
  <si>
    <t xml:space="preserve">          CATALOG    3197 - LMR ITEMS</t>
  </si>
  <si>
    <t>FOR KUWAIT - IRAQ USE ONLY</t>
  </si>
  <si>
    <t>NSN</t>
  </si>
  <si>
    <t>Description</t>
  </si>
  <si>
    <t>PRF</t>
  </si>
  <si>
    <t>UOM</t>
  </si>
  <si>
    <t>CASES/LB</t>
  </si>
  <si>
    <t>STORES</t>
  </si>
  <si>
    <t>892001E099056</t>
  </si>
  <si>
    <t>BAGELS, PLAIN, FRESH, BULK, 3.25 OZ EA, 5/10 CT PG/CO</t>
  </si>
  <si>
    <t>CS</t>
  </si>
  <si>
    <t>896001E292021</t>
  </si>
  <si>
    <t>BEV, CARB, 7UP, 24/330 ML CN/CS</t>
  </si>
  <si>
    <t>896001E122867</t>
  </si>
  <si>
    <t xml:space="preserve">BEV, CARB, COCA COLA, 30/300 ML CN/CS                                           </t>
  </si>
  <si>
    <t>896001E121583</t>
  </si>
  <si>
    <t xml:space="preserve">BEV, CARB, DIET 7UP, 330ML 24/CASE                                              </t>
  </si>
  <si>
    <t>896001E122829</t>
  </si>
  <si>
    <t>BEV, CARB, DIET COKE, 30/300 ML CN/CS</t>
  </si>
  <si>
    <t>896001E122017</t>
  </si>
  <si>
    <t xml:space="preserve">BEV, CARB, DIET PEPSI, 24/330 ML CN/CS                                          </t>
  </si>
  <si>
    <t>896001E290881</t>
  </si>
  <si>
    <t>BEV, CARB, DIET SPRITE, 30/300 ML CO</t>
  </si>
  <si>
    <t>896001E122831</t>
  </si>
  <si>
    <t xml:space="preserve">BEV, CARB, FANTA ORANGE, 30/300 ML CN/CS                                        </t>
  </si>
  <si>
    <t>896001E122703</t>
  </si>
  <si>
    <t>BEV, CARB, FANTA STRAWBERRY, 30/300 ML CN/CS</t>
  </si>
  <si>
    <t>896001E292006</t>
  </si>
  <si>
    <t>BEV, CARB, MIRINDA, ORANGE, SWEET, 24/330 ML CN</t>
  </si>
  <si>
    <t>896001E122015</t>
  </si>
  <si>
    <t>BEV, CARB, PEPSI, 24/330 ML CN/CS</t>
  </si>
  <si>
    <t>896001E122866</t>
  </si>
  <si>
    <t xml:space="preserve">BEV, CARB, SPRITE, 30/300 ML CN/CS                                             </t>
  </si>
  <si>
    <t>892001E292030</t>
  </si>
  <si>
    <t>BREAD, FRESH, CROISSANT, ROLLS, PLAIN, 125/55 GM EA/CS</t>
  </si>
  <si>
    <t>892001E111957</t>
  </si>
  <si>
    <t xml:space="preserve">BREAD, FRESH, DINNER ROLLS, WHEAT, 150/40 GM EA/CS                    </t>
  </si>
  <si>
    <t>8920004510456</t>
  </si>
  <si>
    <t>BREAD, FRESH, DINNER ROLLS, WHITE 150/40 GM EA/CS</t>
  </si>
  <si>
    <t>892001E292053</t>
  </si>
  <si>
    <t>BREAD, FRESH, FRENCH, WHITE, BAGUETTE, 10/400 GM EA/CS</t>
  </si>
  <si>
    <t>8920007535768</t>
  </si>
  <si>
    <t>BREAD, FRESH, HAMBURGER ROLLS, SLICED, 80/CS, 20 LB CS</t>
  </si>
  <si>
    <t>892001E197609</t>
  </si>
  <si>
    <t>BREAD, FRESH, HAMBURGER, ROLLS, W/SESAME SEEDS, SLI, 80 CT CS (20 LB CS)</t>
  </si>
  <si>
    <t>8920007535769</t>
  </si>
  <si>
    <t>BREAD, FRESH, HOT DOG, ROLLS, WHITE, SLICED, 80/100 GM EA (18 LB CS)</t>
  </si>
  <si>
    <t>892001E292068</t>
  </si>
  <si>
    <t>BREAD, FRESH, ITALIAN, WHITE, SLICED, 10/400 GM PG/CS</t>
  </si>
  <si>
    <t>892001E291233</t>
  </si>
  <si>
    <t>BREAD, FRESH, PITA, WHITE, 5/PG, 25 PG/CS</t>
  </si>
  <si>
    <t>892001E291234</t>
  </si>
  <si>
    <t xml:space="preserve">BREAD, FRESH, PITA, WHOLE WHEAT, 5/PG, 25 PG/CS                               </t>
  </si>
  <si>
    <t>892001E292067</t>
  </si>
  <si>
    <t>BREAD, FRESH, RAISIN, SLICED, LOAF, 20/450 GM PG/CS</t>
  </si>
  <si>
    <t>8920007535783</t>
  </si>
  <si>
    <t>BREAD, FRESH, RYE, LOAF, SLICED, 20/450 GM/CS</t>
  </si>
  <si>
    <t>892001E291573</t>
  </si>
  <si>
    <t>BREAD, FRESH, WHEAT, SLICED, PANBAKED,  20/17.6 OZ PG/CS</t>
  </si>
  <si>
    <t>892001E292029</t>
  </si>
  <si>
    <t>BREAD, FRESH, WHITE, FOR TEXAS TOAST, THICK, SLICED 20/450 GM PG/CS</t>
  </si>
  <si>
    <t>892001E291572</t>
  </si>
  <si>
    <t>BREAD, FRESH, WHITE, SLICED, PANBAKED, 20/17.6 OZ PG/CS</t>
  </si>
  <si>
    <t>892001E114481</t>
  </si>
  <si>
    <t>CAKE, BLACK FOREST, FRESH, 9 IN DIA</t>
  </si>
  <si>
    <t>892001E191050</t>
  </si>
  <si>
    <t>CAKE, CHEESE, MARBLE, FRESH, 9 IN DIA</t>
  </si>
  <si>
    <t>892001E122066</t>
  </si>
  <si>
    <t>CAKE, DEVILS FOOD, FRESH, 9 IN DIA EA</t>
  </si>
  <si>
    <t>892001E113574</t>
  </si>
  <si>
    <t>CAKE, STRAWBERRY SHORTBREAD, FRESH, 9 IN DIA</t>
  </si>
  <si>
    <t>892001E291697</t>
  </si>
  <si>
    <t xml:space="preserve">CAKE, SWISS ROLL, FRESH, CHOC, IND WRAPPED, 112/1.94 OZ EA/CS                 </t>
  </si>
  <si>
    <t>892001E291698</t>
  </si>
  <si>
    <t xml:space="preserve">CAKE, SWISS ROLL, FRESH, STRAWBERRY, IND WRAPPED, 112/1.94 OZ EA/CS           </t>
  </si>
  <si>
    <t>892001E291699</t>
  </si>
  <si>
    <t xml:space="preserve">CAKE, SWISS ROLL, FRESH, VANILLA, IND WRAPPED, 112/1.94 OZ EA/CS              </t>
  </si>
  <si>
    <t>892001E113257</t>
  </si>
  <si>
    <t>CAKE, W/CHOC, OBSESSION CAKE, FRESH 9 IN. DIA 1/2 CT CS</t>
  </si>
  <si>
    <t>8915001268812</t>
  </si>
  <si>
    <t>FRUIT, APPLES, GREEN, SWEET, FRESH, BULK</t>
  </si>
  <si>
    <t>LB</t>
  </si>
  <si>
    <t>8915010888749</t>
  </si>
  <si>
    <t>FRUIT, APPLES, RED, SWEET, FRESH, BULK</t>
  </si>
  <si>
    <t>8915001277268</t>
  </si>
  <si>
    <t>FRUIT, AVOCADOS, FRESH, BULK</t>
  </si>
  <si>
    <t>8915001268748</t>
  </si>
  <si>
    <t>FRUIT, BANANAS, FRESH BULK</t>
  </si>
  <si>
    <t>8915001268801</t>
  </si>
  <si>
    <t>FRUIT, CANTALOUPES, FRESH, BULK</t>
  </si>
  <si>
    <t>8915006160198</t>
  </si>
  <si>
    <t>FRUIT, GRAPEFRUIT, FRESH, BULK</t>
  </si>
  <si>
    <t>8915006160209</t>
  </si>
  <si>
    <t>FRUIT, GRAPES RED FRESH, BULK</t>
  </si>
  <si>
    <t>8915006160028</t>
  </si>
  <si>
    <t>FRUIT, GRAPES WHITE, FRESH BULK</t>
  </si>
  <si>
    <t>8915001274360</t>
  </si>
  <si>
    <t>FRUIT, HONEYDEW MELONS, FRESH, BULK</t>
  </si>
  <si>
    <t>8915012598983</t>
  </si>
  <si>
    <t>FRUIT, KIWIFRUIT, FRESH, BULK</t>
  </si>
  <si>
    <t>8915005824071</t>
  </si>
  <si>
    <t>FRUIT, LEMONS, FRESH, BULK</t>
  </si>
  <si>
    <t>8915001277260</t>
  </si>
  <si>
    <t>FRUIT, LIMES, FRESH, BULK</t>
  </si>
  <si>
    <t>8915012653715</t>
  </si>
  <si>
    <t>FRUIT, MANGOES, FRESH, BULK</t>
  </si>
  <si>
    <t>8915002387120</t>
  </si>
  <si>
    <t>FRUIT, NECTARINES, FRESH, BULK</t>
  </si>
  <si>
    <t>8915001268804</t>
  </si>
  <si>
    <t>FRUIT, ORANGES, EXCEPT TEMPLE, FRESH, BULK</t>
  </si>
  <si>
    <t>8915012426689</t>
  </si>
  <si>
    <t>FRUIT, PAPAYA, FRESH, BULK</t>
  </si>
  <si>
    <t>8915001278271</t>
  </si>
  <si>
    <t>FRUIT, PEACHES, FRESH, BULK</t>
  </si>
  <si>
    <t>8915001268805</t>
  </si>
  <si>
    <t>FRUIT, PEARS, FRESH, BULK</t>
  </si>
  <si>
    <t>8915001268808</t>
  </si>
  <si>
    <t>FRUIT, PINEAPPLE, FRESH, BULK</t>
  </si>
  <si>
    <t>8915001268806</t>
  </si>
  <si>
    <t>FRUIT, PLUMS, FRESH, BULK</t>
  </si>
  <si>
    <t>8915005824061</t>
  </si>
  <si>
    <t>FRUIT, TANGERINES, FRESH, BULK</t>
  </si>
  <si>
    <t>FRUIT, WATERMELON, FRESH, BULK</t>
  </si>
  <si>
    <t>891001E292323</t>
  </si>
  <si>
    <t>ICE CREAM BAR, FZN, CHOCOLATE, W/STICK 48/62.5 ML</t>
  </si>
  <si>
    <t>891001E197135</t>
  </si>
  <si>
    <t>ICE CREAM BAR, FZN,VANILLA W/MILK CHOC AND CRUNCH, IND WRAPPED, 5/80 ML/CS</t>
  </si>
  <si>
    <t>891001E292322</t>
  </si>
  <si>
    <t>ICE CREAM BAR, VANILLA FZN COATED W/CHOCOLATE, STICK, 48/62.5 ML/CS</t>
  </si>
  <si>
    <t>891001E294724</t>
  </si>
  <si>
    <t>ICE CREAM CONES, CHOCOLATE, 24/100 ML/CS</t>
  </si>
  <si>
    <t>891001E294723</t>
  </si>
  <si>
    <t>ICE CREAM CONES, VANILLA W/ALMOND, 24/100 ML/CS</t>
  </si>
  <si>
    <t>892001E197591</t>
  </si>
  <si>
    <t>ICE CREAM, CONE, SUGAR,  200/BX, 4/BX CS</t>
  </si>
  <si>
    <t>891001E090508</t>
  </si>
  <si>
    <t>ICE CREAM, CUP, CHOC, FZN, 24/100 ML CO/CS</t>
  </si>
  <si>
    <t>891001E090507</t>
  </si>
  <si>
    <t>ICE CREAM, CUP, STRAWBERRY, FZN, 24/100 ML CO/CS</t>
  </si>
  <si>
    <t>891001E090509</t>
  </si>
  <si>
    <t>ICE CREAM, CUP,VANILLA,FZN, 24/100 ML CO/CS</t>
  </si>
  <si>
    <t>891001E292327</t>
  </si>
  <si>
    <t>ICE CREAM, SANDWICH, FZN, CHOCOLATE WAFER W/VANILLA INSIDE 50/40 ML EA/CS</t>
  </si>
  <si>
    <t>891001E291922</t>
  </si>
  <si>
    <t>ICE CREAM, VANILLA FZN W/CARAMEL RIPPLE, 16/110 ML/CS</t>
  </si>
  <si>
    <t>891501E291236</t>
  </si>
  <si>
    <t>JUICE BLEND, COCKTAIL, SS, SINGLE STRENGTH, 24/250 ML CO/CS</t>
  </si>
  <si>
    <t>891501E122479</t>
  </si>
  <si>
    <t xml:space="preserve">JUICE,  APPLE, 12/1 LT CO (12 LT CS)                                            </t>
  </si>
  <si>
    <t>891501E291237</t>
  </si>
  <si>
    <t>JUICE, APPLE, SS, SINGLE STRENGTH, 100% JUICE, 24/250ML CO/CS</t>
  </si>
  <si>
    <t>891501E122765</t>
  </si>
  <si>
    <t xml:space="preserve">JUICE, COCKTAIL, 12/1 LT CO (12 LT CS)                                          </t>
  </si>
  <si>
    <t>891501E291238</t>
  </si>
  <si>
    <t xml:space="preserve">JUICE, GRAPE FRUIT, SS, SINGLE STRENGTH, 100% JUICE, 24/250 ML CO/CS </t>
  </si>
  <si>
    <t>891501E122759</t>
  </si>
  <si>
    <t xml:space="preserve">JUICE, MANGO 12/1 LT CO (12 LT CS)                                              </t>
  </si>
  <si>
    <t>891501E122763</t>
  </si>
  <si>
    <t xml:space="preserve">JUICE, ORANGE, 12/1 LT CO (12LT CS)                                             </t>
  </si>
  <si>
    <t>891501E291239</t>
  </si>
  <si>
    <t xml:space="preserve">JUICE, ORANGE, SS, SINGLE STRENGTH, 100% JUICE, 24/250 ML CO/CS </t>
  </si>
  <si>
    <t>891501E122480</t>
  </si>
  <si>
    <t xml:space="preserve">JUICE, PINEAPPLE, 12/1 LT CO (12 LT CS)                                         </t>
  </si>
  <si>
    <t>891501E291240</t>
  </si>
  <si>
    <t xml:space="preserve">JUICE, PINEAPPLE, SS, SINGLE STRENGTH, 100% JUICE, 24/250ML CO/CS           </t>
  </si>
  <si>
    <t>891501E292091</t>
  </si>
  <si>
    <t>JUICE, RED GRAPE, SS, SINGLE STRENGHT, 24/250 ML CO/CS</t>
  </si>
  <si>
    <t>891501E292092</t>
  </si>
  <si>
    <t xml:space="preserve">JUICE, WHITE GRAPE 24/250 ML CO/CS                                              </t>
  </si>
  <si>
    <t>891001E293555</t>
  </si>
  <si>
    <t xml:space="preserve">MILK WHITE, UHT, REDUCED FAT, 24/250 ML CO/CS   </t>
  </si>
  <si>
    <t>891001E293554</t>
  </si>
  <si>
    <t>MILK, CHOCOLATE, UHT, REDUCED FAT, 24/250 ML CO/CS</t>
  </si>
  <si>
    <t>891001E293556</t>
  </si>
  <si>
    <t>MILK, FLAVORED, BANANA, UHT, REDUCED FAT, 24/250 ML EA CS</t>
  </si>
  <si>
    <t>891001E291910</t>
  </si>
  <si>
    <t xml:space="preserve">MILK, SKIM, CHL, INDIV SERV, UHT 24/250 ML CO/CS                              </t>
  </si>
  <si>
    <t>891001E293557</t>
  </si>
  <si>
    <t xml:space="preserve">MILK, STRAWBERRY, UHT, SS, 24/250 ML CO/CS                                  </t>
  </si>
  <si>
    <t>891001E291911</t>
  </si>
  <si>
    <t xml:space="preserve">MILK, WHOLE, UHT, INDIV SERV, 24/250 MLCO PER CASE </t>
  </si>
  <si>
    <t>894001E292170</t>
  </si>
  <si>
    <t>SNACK, POTATO CHIPS, BBQ, REGULAR, 80/30 GM PG</t>
  </si>
  <si>
    <t>894001E290128</t>
  </si>
  <si>
    <t xml:space="preserve">SNACK, POTATO CHIPS, CATSUP 48/1.4 OZ PG/CS                                     </t>
  </si>
  <si>
    <t>894001E292171</t>
  </si>
  <si>
    <t>SNACK, POTATO CHIPS, CATSUP, 80/30 GM PG/CS</t>
  </si>
  <si>
    <t>894001E290129</t>
  </si>
  <si>
    <t xml:space="preserve">SNACK, POTATO CHIPS, CHILI, 48/1.4 OZ PG/CS                                     </t>
  </si>
  <si>
    <t>894001E290130</t>
  </si>
  <si>
    <t>SNACK, POTATO CHIPS, FRENCH CHEESE, 48/1.4 OZ PG/CS</t>
  </si>
  <si>
    <t>894001E199686</t>
  </si>
  <si>
    <t xml:space="preserve">SNACK, POTATO CHIPS, ORIGINAL, 48/1.5 OZ PG/CS                                  </t>
  </si>
  <si>
    <t>894001E292172</t>
  </si>
  <si>
    <t>SNACK, POTATO CHIPS, REGULAR, UNFLAVORED, SALTED, 80/30 GM PG/CS</t>
  </si>
  <si>
    <t>894001E290131</t>
  </si>
  <si>
    <t xml:space="preserve">SNACK, POTATO CHIPS, SALT &amp; VINEGAR 48/1.4 OZ PG/CS                             </t>
  </si>
  <si>
    <t>894001E292173</t>
  </si>
  <si>
    <t>SNACK, POTATO CHIPS, SALT AND VINEGAR 80/30 GM PG/CS</t>
  </si>
  <si>
    <t>894001E292174</t>
  </si>
  <si>
    <t>SNACK, POTATO CHIPS, SPICY, 80/30 GM PG/CS</t>
  </si>
  <si>
    <t>894001E293684</t>
  </si>
  <si>
    <t>SNACK, TORTILLA CHIPS, DORITOS, CHEESE 48/40 GM PG</t>
  </si>
  <si>
    <t>8915001278015</t>
  </si>
  <si>
    <t>VEG, ASPARAGUS, FRESH, BULK</t>
  </si>
  <si>
    <t>8915010821277</t>
  </si>
  <si>
    <t>VEG, BROCCOLI, FRESH, BULK</t>
  </si>
  <si>
    <t>8915006160194</t>
  </si>
  <si>
    <t>VEG, CABBAGE, DANISH, FRESH, BULK</t>
  </si>
  <si>
    <t>8915006160193</t>
  </si>
  <si>
    <t>VEG, CABBAGE, RED, FRESH, BULK</t>
  </si>
  <si>
    <t>8915001278019</t>
  </si>
  <si>
    <t>VEG, CARROTS, FRESH, BULK</t>
  </si>
  <si>
    <t>8915001277982</t>
  </si>
  <si>
    <t>VEG, CAULIFLOWER,FRESH, BULK</t>
  </si>
  <si>
    <t>8915009264925</t>
  </si>
  <si>
    <t>VEG, CELERY, IND.PACK, FRESH, BULK</t>
  </si>
  <si>
    <t>8915002523783</t>
  </si>
  <si>
    <t>VEG, CELERY, NOTIND.PACK, FRESH, BULK</t>
  </si>
  <si>
    <t>8915002523788</t>
  </si>
  <si>
    <t>VEG, CUCUMBERS, FRESH, BULK</t>
  </si>
  <si>
    <t>8915008237663</t>
  </si>
  <si>
    <t>VEG, GARLIC, DRY, FRESH, BULK</t>
  </si>
  <si>
    <t>8915001277987</t>
  </si>
  <si>
    <t>VEG, GREENS, KALE, FRESH, BULK</t>
  </si>
  <si>
    <t>8915001173358</t>
  </si>
  <si>
    <t xml:space="preserve">VEG, LETTUCE, FRESH, ICEBERG, W/O IND PG, BULK </t>
  </si>
  <si>
    <t>8915002743829</t>
  </si>
  <si>
    <t>VEG, LETTUCE, LEAF, ROMAINE, FRESH BULK</t>
  </si>
  <si>
    <t>8915006160199</t>
  </si>
  <si>
    <t>VEG, ONIONS, DRY, SWT SPANISH, 3 IN MIN. DIA, FRESH, BULK</t>
  </si>
  <si>
    <t>8915001277999</t>
  </si>
  <si>
    <t>VEG, ONIONS, GREEN, FRESH, BULK</t>
  </si>
  <si>
    <t>8915001278922</t>
  </si>
  <si>
    <t>VEG, PARSLEY, FRESH, BULK</t>
  </si>
  <si>
    <t>8915006160222</t>
  </si>
  <si>
    <t>VEG, PEPPER, SWT, FRESH, GREEN, 3 IN. MIN. DIA (FOR STUFFED PEPPERS) BULK</t>
  </si>
  <si>
    <t>8915013996335</t>
  </si>
  <si>
    <t>VEG, PEPPER, SWT, RED, FRESH, 2 - 2.5 IN. MIN. DIA, BULK</t>
  </si>
  <si>
    <t>8915013996775</t>
  </si>
  <si>
    <t>VEG, PEPPER, SWT, YELLOW, FRESH, 2 - 2.5 IN. MIN. DIA, BULK</t>
  </si>
  <si>
    <t>8915002528245</t>
  </si>
  <si>
    <t>VEG, POTATOES, WHITE, BAKING, FRESH, BULK</t>
  </si>
  <si>
    <t>8915002264349</t>
  </si>
  <si>
    <t>VEG, POTATOES, WHITE, FRESH, BULK</t>
  </si>
  <si>
    <t>8915006160027</t>
  </si>
  <si>
    <t>VEG, RADISHES, RED, TOPPED, FRESH, BULK</t>
  </si>
  <si>
    <t>8915001278014</t>
  </si>
  <si>
    <t>VEG, SPINACH, FRESH, BULK</t>
  </si>
  <si>
    <t>8915005824059</t>
  </si>
  <si>
    <t>VEG, TOMATOES, FRESH, BULK</t>
  </si>
  <si>
    <t xml:space="preserve">                      CATALOG 3198 - PV ITEMS</t>
  </si>
  <si>
    <t>894001E603661</t>
  </si>
  <si>
    <t>APPETIZER, FZN, CHEESE STICKS, MOZZARELLA, BTRD, 23/4 IN LG, 6/2 LB CO</t>
  </si>
  <si>
    <t>894001E590070</t>
  </si>
  <si>
    <t>APPETIZER, FZN, JALAPENO POPPERS, 6/2 LB BG</t>
  </si>
  <si>
    <t>894001E094888</t>
  </si>
  <si>
    <t>APPETIZER, FZN, POPPERS JALAPENO, STUF W/CHEDDAR CHEESE, BRD, 6/2 LB CO</t>
  </si>
  <si>
    <t>892001E092341</t>
  </si>
  <si>
    <t>BAGELS, VARIETY PACK, FZN, 3 OZ EA, 6/12 CT PG/CO</t>
  </si>
  <si>
    <t>890501E950120</t>
  </si>
  <si>
    <t>BEEF RIB, RIBEYE, LIP-ON, BNLS, PRECKD, FZN,RARE,2/10-16 LB(28.5 LB AVG)NAMP630A</t>
  </si>
  <si>
    <t>890501E950119</t>
  </si>
  <si>
    <t>BEEF RIB,RIBEYE ROLL STK,BNLS,FZN,LP-ON,PRTN CT,10 OZ EA,64/CS,NMP1112A,US CH GR</t>
  </si>
  <si>
    <t>890501E191290</t>
  </si>
  <si>
    <t>BEEF ROAST, CKD, DELI, SLICED, FZN, THIN 2/5 LB BAG (10 LB CS)</t>
  </si>
  <si>
    <t>890501E605435</t>
  </si>
  <si>
    <t>BEEF SNACK JERKY, 48/1 OZ EA/CS</t>
  </si>
  <si>
    <t>890501E950042</t>
  </si>
  <si>
    <t>BEEF, GRD, PATTIES, FLAME BROILED, PRECKD, 78/3.8 OZ EA</t>
  </si>
  <si>
    <t>890501E950041</t>
  </si>
  <si>
    <t>BEEF, GRD,BULK,FZN, 85% MIN LEAN,100% PURE GRD BEEF, 4/10 LB (40 LB CS) NAMP 136</t>
  </si>
  <si>
    <t>896501E199818</t>
  </si>
  <si>
    <t>BEER, NON-ALCOHOLIC, 24/12 OZ CN</t>
  </si>
  <si>
    <t>896501E199281</t>
  </si>
  <si>
    <t>BEER, NON-ALCOHOLIC, 24/330 ML CN</t>
  </si>
  <si>
    <t>896001E608288</t>
  </si>
  <si>
    <t>BEV BASE, CRYSTAL LT, ORANGE SUNRISE, SF, W/ASPARTAME, 120/20 OZ YLD/CS</t>
  </si>
  <si>
    <t>896001E604163</t>
  </si>
  <si>
    <t>BEV BASE, CRYSTAL LT, PEACH TEA,SF,W/ASPARTAME,0.17 OZ PG 20 OZ YIELD 30/BX 4/CS</t>
  </si>
  <si>
    <t>896001E604162</t>
  </si>
  <si>
    <t>BEV BASE, CRYSTAL LT,RASPBERRY,SF, W/ASPARTAME,0.17 OZ PG 20 OZ YIELD 30/BX 4/CS</t>
  </si>
  <si>
    <t>896001E591801</t>
  </si>
  <si>
    <t>BEV BASE, ELEC, VAR PACK, PDR, 2.5 GAL YIELD</t>
  </si>
  <si>
    <t>896001E598628</t>
  </si>
  <si>
    <t>BEV BASE, ELECTROLYTIC, PDR, FRUIT PUNCH, 144/2.12 OZ PG/CS</t>
  </si>
  <si>
    <t>896001E598625</t>
  </si>
  <si>
    <t>BEV BASE, ELECTROLYTIC, PDR, LEM-LIME, 144/2.12 OZ PG/CS</t>
  </si>
  <si>
    <t>896001E600236</t>
  </si>
  <si>
    <t>BEV BASE, ELECTROLYTIC, PDR, RIPTIDE RUSH, 144/2.12 OZ PG/CS</t>
  </si>
  <si>
    <t>896001E122014</t>
  </si>
  <si>
    <t>BEV, CARB, A &amp; W ROOTBEER 1/24 CT BX</t>
  </si>
  <si>
    <t>896001E122020</t>
  </si>
  <si>
    <t>BEV, CARB, DR.PEPPER, 1/24 CT</t>
  </si>
  <si>
    <t>896001E122019</t>
  </si>
  <si>
    <t xml:space="preserve">BEV, CARB, MOUNTAIN DEW, 24/330 ML CN/CS                                        </t>
  </si>
  <si>
    <t>896001E099309</t>
  </si>
  <si>
    <t xml:space="preserve">BEV, ELECTROLYTIC, FRUIT PUNCH, 24/20 OZ CO/CS </t>
  </si>
  <si>
    <t>896001E610090</t>
  </si>
  <si>
    <t>BEV, ELECTROLYTIC, FRUIT PUNCH, TANG SPORT DRINK, 120/20 OZ YIELD 30/BX 4 BX/CS</t>
  </si>
  <si>
    <t>896001E099310</t>
  </si>
  <si>
    <t xml:space="preserve">BEV, ELECTROLYTIC, LEMON LIME, 24/20 OZ CO/CS                                   </t>
  </si>
  <si>
    <t>896001E610091</t>
  </si>
  <si>
    <t>BEV, ELECTROLYTIC, LEMON LIME, TANG SPORT DRINK, 120/20 OZ YIELD 30/BX 4 BX/CS</t>
  </si>
  <si>
    <t>896001E591800</t>
  </si>
  <si>
    <t>BEV, ELECTROLYTIC, ORANGE, 24/20 OZ BT/CS</t>
  </si>
  <si>
    <t>896001E593979</t>
  </si>
  <si>
    <t xml:space="preserve">BEV, ELECTROLYTIC, RIPTIDE RUSH, 24/20 OZ CO/CS                   </t>
  </si>
  <si>
    <t>892001E950122</t>
  </si>
  <si>
    <t>BISCUITS, BUTTERMILK, FZN,EASY SPLIT OPENING, 3 IN DIA, 120/2.5 OZ EA/CS</t>
  </si>
  <si>
    <t>890501E098143</t>
  </si>
  <si>
    <t xml:space="preserve">BOLOGNA, BEEF, SLICED, FZN, 1/2 OZ SLICES (12 LB CS)                        </t>
  </si>
  <si>
    <t>894001E950056</t>
  </si>
  <si>
    <t>BREAKFAST BURRITOS, FZN, EGG AND CHEESE, BULK, 72/3 OZ EA/CS</t>
  </si>
  <si>
    <t>894001E950057</t>
  </si>
  <si>
    <t>BREAKFAST ENTREE,IND SERV,FZN,EGG OMELET,HAM &amp; CHEESE,SINGLE FOLD, 72/3.5 OZ EA</t>
  </si>
  <si>
    <t>894001E950059</t>
  </si>
  <si>
    <t>BREAKFAST WRAP, FULLY CKD, EGG, HAM &amp; CHEESE, W/VEG, FZN, 75/4 OZ EA/CS</t>
  </si>
  <si>
    <t>892001E613897</t>
  </si>
  <si>
    <t>CAKE, BLUEBERRY BUCKLE BREAKFAST COFFEE CAKE, FZN, 4 CAKES/CS</t>
  </si>
  <si>
    <t>892001E606552</t>
  </si>
  <si>
    <t>CAKE, CARROT, FZN, LAYER, W/CREAM CHEESE ICING AND WALNUTS, 9 IN, 2/CS</t>
  </si>
  <si>
    <t>892001E595120</t>
  </si>
  <si>
    <t>CAKE, CHEESE, FZN, TRIPLE CHOC, 8 IN. DIA, 14 SLC/CAKE, 6/32 OZ/CS</t>
  </si>
  <si>
    <t>892001E613901</t>
  </si>
  <si>
    <t>CAKE, CINNAMON STREUSEL BREAKFAST COFFEE CAKE, FZN, 4CAKES/CS</t>
  </si>
  <si>
    <t>892001E590477</t>
  </si>
  <si>
    <t>CAKE, CLASSIC CHEESE CAKE, FZN, 2/CS</t>
  </si>
  <si>
    <t>892001E613896</t>
  </si>
  <si>
    <t>CAKE, DULCE DE LECHE, BREAKFAST COFFEE CAKE, FZN 4 CAKES/CS</t>
  </si>
  <si>
    <t>892001E613898</t>
  </si>
  <si>
    <t>CAKE, DUTCH APPLE, BREAKFAST COFFEE CAKE, FZN, 4 CAKES/CS</t>
  </si>
  <si>
    <t>895001E950128</t>
  </si>
  <si>
    <t>CATSUP, TOMATO, IND, 1000/9 GM PG/CS</t>
  </si>
  <si>
    <t>892001E603473</t>
  </si>
  <si>
    <t>CEREAL, VARIETY PACK, HEALTHY, 1.25 - 2.7 OZ CUP 60/CS</t>
  </si>
  <si>
    <t>892001E598920</t>
  </si>
  <si>
    <t>CEREAL, VARIETY PACK, KELLOGGS, 1.3 TO 2.1 OZ CUPS, 60/CO</t>
  </si>
  <si>
    <t>892001E603436</t>
  </si>
  <si>
    <t>CEREAL,VARIETY PACK, GEN MILLS, 1.4-2.65 OZ CUPS, IND WRPD, 60/CS</t>
  </si>
  <si>
    <t>911001E080185</t>
  </si>
  <si>
    <t>CHARCOAL, BRIQUETTE, 20 LB BG</t>
  </si>
  <si>
    <t>8910006560993</t>
  </si>
  <si>
    <t>CHEESE, AMER, PROC, YELLOW, SLI, PASTEURIZED, 160 CT, 4/5 LB (20 LB CS)</t>
  </si>
  <si>
    <t>8910010379367</t>
  </si>
  <si>
    <t>CHEESE, CHEDDAR, NATURAL, SHRD 4/5 LB  BG (20 LB CS)</t>
  </si>
  <si>
    <t>8910007823765</t>
  </si>
  <si>
    <t>CHEESE, PARMESAN, GRATED, 12/1 LB SHAKER-TOP CO (12 LB CS)</t>
  </si>
  <si>
    <t>891001E198346</t>
  </si>
  <si>
    <t>CHEESE, PROVOLONE, NATURAL, SLI, CHL, 3/4 OZ SLI, 8/1.5 LB PG</t>
  </si>
  <si>
    <t>891001E091811</t>
  </si>
  <si>
    <t>CHEESE, SWISS, SLI, NATURAL, CHL, 8/1.5 LB PG/CS</t>
  </si>
  <si>
    <t>890501E950061</t>
  </si>
  <si>
    <t>CHICKEN BREAST FILLET, RAW, FZN, SKNLS, MARIN, IQF, 4-5 OZ EA, 2/5 LB(10 LB CS)</t>
  </si>
  <si>
    <t>890501E950063</t>
  </si>
  <si>
    <t>CHICKEN TENDERLOINS,BRD,BTRD,FZN,RTC,PRE-BROWNED,MARIN,SSND,2/5 LB CO (10 LB CS)</t>
  </si>
  <si>
    <t>890501E950064</t>
  </si>
  <si>
    <t>CHICKEN WINGS, PRECKD, FZN, DISJT, JOINTS 1&amp;2, JUMBO SIZE, HOT&amp;SPICY (10 LB CS)</t>
  </si>
  <si>
    <t>890501E950062</t>
  </si>
  <si>
    <t>CHICKEN, CUT-UP, 8 PIECE, BRD, PRECKD, FZN,OVEN OR FRYER, 48 - 58 PC, (15 LB CS)</t>
  </si>
  <si>
    <t>896001E604215</t>
  </si>
  <si>
    <t>COCOA BEV PDR, SWT, 0.71 OZ, 6/50 CT BX/CS</t>
  </si>
  <si>
    <t>895501E292058</t>
  </si>
  <si>
    <t>COFFEE BEV, INST, RISTRETTO, 12/500 GM PG,  FOR POST-MIX COFFEE DISPENSER</t>
  </si>
  <si>
    <t>895501E950126</t>
  </si>
  <si>
    <t>COFFEE, DECAF, INST, SINGLE SERVE, 1.7 GM PG, 5/80 CT CO/CS</t>
  </si>
  <si>
    <t>895501E950127</t>
  </si>
  <si>
    <t>COFFEE, ROASTED, GRD, UNIV GRIND, 6/39 OZ CN</t>
  </si>
  <si>
    <t>892001E611832</t>
  </si>
  <si>
    <t>COOKIE, CHOC CHIP, THAW &amp; SERVE, FZN, 72/2 OZ EA/CS</t>
  </si>
  <si>
    <t>892001E950067</t>
  </si>
  <si>
    <t>COOKIE, MACADAMIA NUT, FZN,WHITE CHOC CHUNK, BULK, 72/2 OZ EA/CS</t>
  </si>
  <si>
    <t>892001E950068</t>
  </si>
  <si>
    <t>COOKIE, OATMEAL RAISIN, FZN, BULK, 72/2 OZ EA/CS</t>
  </si>
  <si>
    <t>892001E950069</t>
  </si>
  <si>
    <t>COOKIE, PEANUT BUTTER, FZN, BULK, 72/2 OZ EA/CS</t>
  </si>
  <si>
    <t>892001E611536</t>
  </si>
  <si>
    <t>COOKIE, SUGAR, THAW &amp; SERVE, FZN, 72/2 OZ EA</t>
  </si>
  <si>
    <t>892001E950169</t>
  </si>
  <si>
    <t>CRACKERS, VARIETY PACK,4 VARIETIES, 2 CT/PG, 400 PGS/CASE</t>
  </si>
  <si>
    <t>891001E950072</t>
  </si>
  <si>
    <t>CREAM CHEESE, SPREAD, 100/1 OZ PG/CS</t>
  </si>
  <si>
    <t>891001E950129</t>
  </si>
  <si>
    <t>CREAM CHEESE, STRAWBERRY SPREAD, IND SERV, 100/1 OZ CUP/CS</t>
  </si>
  <si>
    <t>894001E594928</t>
  </si>
  <si>
    <t>CREAMER, NON-DAIRY, LIQ, SHELF STABLE, AMARETTO, 180/0.38 OZ EA/CS</t>
  </si>
  <si>
    <t>894001E594929</t>
  </si>
  <si>
    <t>CREAMER, NON-DAIRY, LIQ, SHELF STABLE, FRENCH VANILLA, 180/0.38 OZ PG/CS</t>
  </si>
  <si>
    <t>894001E591457</t>
  </si>
  <si>
    <t>CREAMER, NONDAIRY, LIQ, SHELF STABLE, HAZELNUT, 180/0.38 OZ PG/CS</t>
  </si>
  <si>
    <t>894001E950130</t>
  </si>
  <si>
    <t>CREAMER, NON-DAIRY,PDR, IND SERVE 20/50 CT BX, 1000/3 GM PG/CS</t>
  </si>
  <si>
    <t>895001E950133</t>
  </si>
  <si>
    <t>DRESSING, BLUE CHEESE, 102/1.5 TO 2 OZ PG/CS</t>
  </si>
  <si>
    <t>895001E602201</t>
  </si>
  <si>
    <t xml:space="preserve">DRESSING, CREAMY, CAESAR, IND 102/1.5 OZ EA/CS                                 </t>
  </si>
  <si>
    <t>895001E950134</t>
  </si>
  <si>
    <t>DRESSING, FRENCH, IND, 102/1.5 TO 2 OZ EA</t>
  </si>
  <si>
    <t>895001E950136</t>
  </si>
  <si>
    <t>DRESSING, HONEY MUSTARD, 102/1.5 TO 2 OZ CO/CS</t>
  </si>
  <si>
    <t>895001E950137</t>
  </si>
  <si>
    <t xml:space="preserve">DRESSING, ITALIAN, 102/1.5 TO 2 OZ EA/CS </t>
  </si>
  <si>
    <t>895001E950138</t>
  </si>
  <si>
    <t>DRESSING, ITALIAN, FAT FREE, 102/1.5 TO 2 OZ EA/CS</t>
  </si>
  <si>
    <t>895001E950139</t>
  </si>
  <si>
    <t xml:space="preserve">DRESSING, RANCH, 102/1.5 TO 2 OZ EA/CS </t>
  </si>
  <si>
    <t>895001E950140</t>
  </si>
  <si>
    <t>DRESSING, RANCH, FAT FREE, 102/1.5 TO 2 OZ PG/CS</t>
  </si>
  <si>
    <t>895001E597299</t>
  </si>
  <si>
    <t>DRESSING, SALAD, REGULAR, 7/16 OZ PG, 200/CS</t>
  </si>
  <si>
    <t>895001E950141</t>
  </si>
  <si>
    <t>DRESSING, THOUSAND ISLAND, 102/1.5 TO 2 OZ EA/CS</t>
  </si>
  <si>
    <t>896001E608564</t>
  </si>
  <si>
    <t>DRINK, ENERGY, RIP IT REGULAR, 24/8 OZ CN/CS</t>
  </si>
  <si>
    <t>896001E613338</t>
  </si>
  <si>
    <t>DRINK, ENERGY, RIP IT, ATOMIC POM, 24/8 OZ CN</t>
  </si>
  <si>
    <t>896001E608561</t>
  </si>
  <si>
    <t xml:space="preserve">DRINK, ENERGY, RIP IT, CITRUS X ZERO CARB, 24/8 OZ CN </t>
  </si>
  <si>
    <t>894001E607645</t>
  </si>
  <si>
    <t>ENERGY BAR, APPLE, IND WRP, 120/2.3 OZ EA/CS</t>
  </si>
  <si>
    <t>894001E607647</t>
  </si>
  <si>
    <t>ENERGY BAR, CARROT CAKE, IND WRP, 120/2.3 OZ EA/CS</t>
  </si>
  <si>
    <t>8940004804548</t>
  </si>
  <si>
    <t>ENTREE, BEEF RAVIOLI, W/TOMATO SAUCE, MIN 10% BEEF, 6/NO 10 CN</t>
  </si>
  <si>
    <t>894001E596230</t>
  </si>
  <si>
    <t xml:space="preserve">ENTREE, MULTI-SERV, FZN, LASAGNA W/MEAT, 4/6 LB CO </t>
  </si>
  <si>
    <t>890501E604317</t>
  </si>
  <si>
    <t>FISH, CRAB LEGS&amp;CLAWS KING BROWN, PRECKD, FZN, 16-20 LEGS/10 LB, (20 LB CS)</t>
  </si>
  <si>
    <t>890501E614973</t>
  </si>
  <si>
    <t>FISH, CRAB LEGS&amp;CLAWS, ALASKAN KING,RED,PRECKD,SPLIT,FZN,14-17CT/10 LB(20 LB CS)</t>
  </si>
  <si>
    <t>890501E606203</t>
  </si>
  <si>
    <t>FISH, LOBSTER TAIL, FZN, MAINE RAW, IQF, 4-7 OZ, (40 LB CS)</t>
  </si>
  <si>
    <t>890501E605222</t>
  </si>
  <si>
    <t>FISH, SCALLOP, BRD, RAW, FZN, 15-35 COUNT,6/3 LB CO (18 LB CS) US GR A EQUIV</t>
  </si>
  <si>
    <t>890501E609715</t>
  </si>
  <si>
    <t>FISH, SHRIMP, WHOLE, RAW,BRD, FZN, LIGHT BRD, TAIL OFF, US GR A, 21-25 CT(30 LB)</t>
  </si>
  <si>
    <t>890501E950082</t>
  </si>
  <si>
    <t>FISH, TUNA, LIGHT, 6/43 OZ PG, FLEXIBLE POUCH</t>
  </si>
  <si>
    <t>892001E095273</t>
  </si>
  <si>
    <t xml:space="preserve">FLOUR WHEAT, GEN PURPOSE, BLEACHED,4/10 LB BG                        </t>
  </si>
  <si>
    <t>890501E950083</t>
  </si>
  <si>
    <t>FRANKFURTERS, BEEF, FZN, 4/LB, 6 IN, 2/5 LB BX/CS (10 LB CS)</t>
  </si>
  <si>
    <t>892001E095284</t>
  </si>
  <si>
    <t>FRENCH TOAST STICKS, FZN, PRECKD,5/2 LB PG (15DZ/CS)</t>
  </si>
  <si>
    <t>891501E294689</t>
  </si>
  <si>
    <t>FRUIT, DATES, WHOLE OR PIECES, BULK</t>
  </si>
  <si>
    <t>894001E950084</t>
  </si>
  <si>
    <t>GRAVY MIX, AU JUS, INST,24/4 OZ CO</t>
  </si>
  <si>
    <t>894001E950085</t>
  </si>
  <si>
    <t>GRAVY MIX, BROWN, INST, 8/16 OZ CO</t>
  </si>
  <si>
    <t>894001E950086</t>
  </si>
  <si>
    <t>GRAVY MIX, CHICKEN, INST, 8/16 OZ CO</t>
  </si>
  <si>
    <t>894001E950087</t>
  </si>
  <si>
    <t>GRAVY MIX, TURKEY, INST, 8/16 OZ CO</t>
  </si>
  <si>
    <t>894001E950040</t>
  </si>
  <si>
    <t>GRAVY, BEEF, CREAMED,CONC,BOIL-IN-BAG, FZN,ADD MILK OR WATER,2/5 LB BG(10 LB CS)</t>
  </si>
  <si>
    <t>890501E950177</t>
  </si>
  <si>
    <t>HAM, BNLS, CKD, DELI, SLI, CHL,VIRG STYLE, 0.66 OZ SLC,2/5 LB CO (10 LB CS)</t>
  </si>
  <si>
    <t>892501E950090</t>
  </si>
  <si>
    <t>HONEY,12 GM PG, 200/CASE</t>
  </si>
  <si>
    <t>893001E605490</t>
  </si>
  <si>
    <t>JAM, GRAPE, 1 OZ IND STAND-UP PG, 100/CS</t>
  </si>
  <si>
    <t>893001E605492</t>
  </si>
  <si>
    <t>JAM, STRAWBERRY, 1 OZ IND STAND-UP PG, 100/CS</t>
  </si>
  <si>
    <t>891501E292093</t>
  </si>
  <si>
    <t xml:space="preserve">JUICE, PINK GRAPEFRUIT 24/250 ML CO/CS                                          </t>
  </si>
  <si>
    <t>891501E590144</t>
  </si>
  <si>
    <t xml:space="preserve">JUICE, VEG, V8, SINGLE STRENGTH, 48/5.5 OZ CN      </t>
  </si>
  <si>
    <t>894501E590547</t>
  </si>
  <si>
    <t>MARGARINE SPREAD, NO CHOLESTROL, IND CUPS, 600/5 GM PG/CO</t>
  </si>
  <si>
    <t>8945006160078</t>
  </si>
  <si>
    <t>MARGARINE,  30/1 LB PRINT (30 LB CS)</t>
  </si>
  <si>
    <t>893001E605493</t>
  </si>
  <si>
    <t>MARMALADE, ORANGE, 1 OZ IND STAND-UP PG, 100/CS</t>
  </si>
  <si>
    <t>895001E597716</t>
  </si>
  <si>
    <t>MAYONNAISE, 12/18 OZ SQUEEZE CO/CS</t>
  </si>
  <si>
    <t>897001E597950</t>
  </si>
  <si>
    <t>MEAL KIT, BBQ BEEF, 18/38 OZ CO/CS</t>
  </si>
  <si>
    <t>897001E597953</t>
  </si>
  <si>
    <t>MEAL KIT, HAM SALAD, 18/38 OZ CO/CS</t>
  </si>
  <si>
    <t>897001E597951</t>
  </si>
  <si>
    <t>MEAL KIT, TUNA, 18/38 OZ CO/CS</t>
  </si>
  <si>
    <t>891001E298502</t>
  </si>
  <si>
    <t>MILK ALTERNATIVE, SHELF STABLE, SOY, 24/8 OZ CO</t>
  </si>
  <si>
    <t>891001E296052</t>
  </si>
  <si>
    <t>MILK ALTERNATIVE, SHELF STABLE, SOY, 27/8.45 OZ CO</t>
  </si>
  <si>
    <t>891001E297117</t>
  </si>
  <si>
    <t>MILK ALTERNATIVE, SHELF STABLE, SOY, CHOCOLATE, 24/8.1 OZ CO</t>
  </si>
  <si>
    <t>892001E950032</t>
  </si>
  <si>
    <t>MUFFIN, APPLE CINNAMON, FZN, IND WRAP, 96/2.25 OZ EA/CS</t>
  </si>
  <si>
    <t>892001E950030</t>
  </si>
  <si>
    <t>MUFFIN, BANANA NUT, FZN, IND WRAP, 96/2.25 OZ/CS</t>
  </si>
  <si>
    <t>892001E950031</t>
  </si>
  <si>
    <t>MUFFIN, BLUEBERRY, FZN, IND WRAP, 96/2.25 OZ EA/CS</t>
  </si>
  <si>
    <t>892001E950029</t>
  </si>
  <si>
    <t>MUFFIN, CHOC, FZN, 96/2.25 OZ EA/CS, IND WRAP</t>
  </si>
  <si>
    <t>892001E950035</t>
  </si>
  <si>
    <t>MUFFIN, ENGLISH, FZN, SLICED, 144/2 OZ EA</t>
  </si>
  <si>
    <t>895001E600597</t>
  </si>
  <si>
    <t xml:space="preserve">MUSTARD, YELLOW, 16/9 OZ SQUEEZE CO              </t>
  </si>
  <si>
    <t>895001E608646</t>
  </si>
  <si>
    <t>MUSTARD, YELLOW, IND, 1000/5.5 GM PG/CS</t>
  </si>
  <si>
    <t>895001E092898</t>
  </si>
  <si>
    <t xml:space="preserve">OLIVES, BLACK, SLICED, 6/NO 10 CN, US GR A OR B              </t>
  </si>
  <si>
    <t>893001E613273</t>
  </si>
  <si>
    <t>PEANUT BUTTER, SMOOTH, IND, 200/0.75 OZ EA/CO</t>
  </si>
  <si>
    <t>8950010361179</t>
  </si>
  <si>
    <t>PICKLES, DILL, CHIP, 4/1 GAL JR, US GR A</t>
  </si>
  <si>
    <t>892001E950187</t>
  </si>
  <si>
    <t>PIE, APPLE, LATTICE, FZN, 6/10 IN DIA PER CASE</t>
  </si>
  <si>
    <t>892001E950186</t>
  </si>
  <si>
    <t>PIE, CHERRY, LATTICE, FZN, 6/10 IN DIA PER CASE</t>
  </si>
  <si>
    <t>892001E950185</t>
  </si>
  <si>
    <t>PIE, PECAN, FZN, PREBAKED, SOUTHERN STYLE, 36 OZ EA, 10 IN DIA, 6/CS</t>
  </si>
  <si>
    <t>892001E950225</t>
  </si>
  <si>
    <t>PIE, PUMPKIN, FZN, PREBAKED, 43 OZ EA, 10 IN DIA, 6/CS</t>
  </si>
  <si>
    <t>892001E950184</t>
  </si>
  <si>
    <t xml:space="preserve">PIE, SWEET POTATO, FZN, 6/10 IN DIA PER CASE </t>
  </si>
  <si>
    <t>894001E950117</t>
  </si>
  <si>
    <t>PIZZA, BAKED, IND SERV, FZN, SAUSAGE, W/CHEESE BLEND, 54/5-6 IN DIA/CS</t>
  </si>
  <si>
    <t>894001E950028</t>
  </si>
  <si>
    <t>PIZZA, RTB, IND SERV, FZN, DEEP DISH DICED PEPPERONI W/CHS, 60/5-6 IN DIA/CS</t>
  </si>
  <si>
    <t>894001E950026</t>
  </si>
  <si>
    <t>PIZZA, RTB, IND SERV, FZN, MULTI, (SAUSAGE,PPERS,ONION), 54/5-6 IN DIA/CS</t>
  </si>
  <si>
    <t>894001E950027</t>
  </si>
  <si>
    <t xml:space="preserve">PIZZA, RTB, IND SERVE, FZN, DEEP DISH W/CHSE BLEND, 5-6 OZ, 60/5 IN DIA/CS </t>
  </si>
  <si>
    <t>892001E094467</t>
  </si>
  <si>
    <t>POP TARTS , (TOASTER PASTRY), STRAWBERRY, FROSTED, 72/2 CT PG</t>
  </si>
  <si>
    <t>892001E094466</t>
  </si>
  <si>
    <t>POP TARTS, (TOASTER PASTRY), BLUEBERRY FROSTED, 72/2 CT PG/CS</t>
  </si>
  <si>
    <t>892001E595033</t>
  </si>
  <si>
    <t>POP TARTS, (TOASTER PASTRY), STRAWBERRY, UNFROSTED, 72/2 CT PG</t>
  </si>
  <si>
    <t>890501E950023</t>
  </si>
  <si>
    <t>PORK RIBS,SPRERIBS,CKD,BIB,FZN,ST.LOUIS STYLE,10/2.5 LB AVG,PREP FRM NAMP 416A</t>
  </si>
  <si>
    <t>895001E608648</t>
  </si>
  <si>
    <t xml:space="preserve">RELISH, PICKLE, SWEET, 200/9 GM PG/CS                                 </t>
  </si>
  <si>
    <t>8920005302185</t>
  </si>
  <si>
    <t>RICE, PARBOILED, LONG GRAIN, ENRICHED,US 1 OR US 2, 6/10 LB BG/CS</t>
  </si>
  <si>
    <t>894501E192326</t>
  </si>
  <si>
    <t>SALAD OIL, OLIVE,  6/1 GAL CO</t>
  </si>
  <si>
    <t>890501E191291</t>
  </si>
  <si>
    <t>SALAMI, COTTO, FZN, SLICED, 32 SLICES/LB, 12/1 LB AV BG (12 LB CS)</t>
  </si>
  <si>
    <t>8950010796944</t>
  </si>
  <si>
    <t xml:space="preserve">SALT IND, 0.75 GM, 6/1000 CT PG                                                 </t>
  </si>
  <si>
    <t>895001E613512</t>
  </si>
  <si>
    <t>SALT TABLE, IODIZED, 24/26 OZ CO</t>
  </si>
  <si>
    <t>894001E607719</t>
  </si>
  <si>
    <t>SANDWICH, FZN, POCKET, BAGEL, IND WRP, W/PEANUT BUTTER &amp; JELLY, 60/2.2 OZ EA/CS</t>
  </si>
  <si>
    <t>894001E614355</t>
  </si>
  <si>
    <t>SANDWICH, FZN, POCKET, EGG, TURKEY&amp;CHEESE WHOLE WHEAT, 72/4 OZ CO</t>
  </si>
  <si>
    <t>894001E596651</t>
  </si>
  <si>
    <t>SANDWICH, FZN, POCKET, PIZZA, MEATBALLS W/MOZZARELLA, 50/7 OZ EA</t>
  </si>
  <si>
    <t>894001E596825</t>
  </si>
  <si>
    <t>SANDWICH,FZN,POCKET,CALZONE,PEPP &amp; CHEESE,MOZZ,PARMESAN,IND WRP,50/7 OZ EA/CS</t>
  </si>
  <si>
    <t>895001E095681</t>
  </si>
  <si>
    <t xml:space="preserve">SAUCE, A1 STEAK, 12/15 OZ BT                                                    </t>
  </si>
  <si>
    <t>895001E598477</t>
  </si>
  <si>
    <t>SAUCE, BARBECUE, 1 OZ CUP, 100 CT CS</t>
  </si>
  <si>
    <t>895001E099916</t>
  </si>
  <si>
    <t>SAUCE, BARBEQUE, HICKORY, SMOKED 4/1 GAL CO</t>
  </si>
  <si>
    <t>895001E609233</t>
  </si>
  <si>
    <t>SAUCE, PEPPER, HOT, 12/12 OZ CO</t>
  </si>
  <si>
    <t>895001E095998</t>
  </si>
  <si>
    <t>SAUCE, PEPPER, TABASCO, 12/12 OZ CO</t>
  </si>
  <si>
    <t>895001E099911</t>
  </si>
  <si>
    <t xml:space="preserve">SAUCE, SEAFOOD COCKTAIL, 12/12 OZ BT  </t>
  </si>
  <si>
    <t>8950013893490</t>
  </si>
  <si>
    <t>SAUCE, SOY, FERMENTED,12/20 OZ BT</t>
  </si>
  <si>
    <t>890501E950156</t>
  </si>
  <si>
    <t>SAUSAGE, ITALIAN, LINKS, HOT, FZN, RAW,PORK, 4 OZ EA, 4/LB, 12 LB CS</t>
  </si>
  <si>
    <t>890501E950157</t>
  </si>
  <si>
    <t>SAUSAGE, POLISH, LINKS, PRECKD, FZN, PORK, 44/4 OZ EA (11 LB CS)</t>
  </si>
  <si>
    <t>894501E950158</t>
  </si>
  <si>
    <t>SHORTENING, LIQ, DEEP-FAT FRY, CANOLA OIL, 9% SATURATED FAT, 35 LB CO</t>
  </si>
  <si>
    <t>894001E605434</t>
  </si>
  <si>
    <t>SNACK MIX, TRAIL MIX 48/2 OZ PG/CS</t>
  </si>
  <si>
    <t>890501E608032</t>
  </si>
  <si>
    <t>SNACK, CHICKEN, CHUNKS, SHELF STABLE, BUFFALO WING STYLE 48/1 OZ EA</t>
  </si>
  <si>
    <t>890501E608033</t>
  </si>
  <si>
    <t>SNACK, CHICKEN, CHUNKS, SHELF STABLE, TERIYAKI STYLE 48/1 OZ EA</t>
  </si>
  <si>
    <t>893501E950013</t>
  </si>
  <si>
    <t>SOUP, BEAN W/BACON, CONDENSED, 12/50 OZ CN</t>
  </si>
  <si>
    <t>893501E950160</t>
  </si>
  <si>
    <t>SOUP, CHICKEN NOODLE, CONDENSED, 12/50 OZ CN</t>
  </si>
  <si>
    <t>893501E950162</t>
  </si>
  <si>
    <t>SOUP, CLAM CHOWDER, NEW ENGLAND, CONDENSED, 12/50 OZ CN</t>
  </si>
  <si>
    <t>893501E950163</t>
  </si>
  <si>
    <t>SOUP, CREAM OF MUSHROOM, CONDENSED, 12/50 OZ CN</t>
  </si>
  <si>
    <t>893501E097253</t>
  </si>
  <si>
    <t>SOUP, MINESTRONE, CONDENSED, 12/50.25 OZ CN</t>
  </si>
  <si>
    <t>893501E950164</t>
  </si>
  <si>
    <t>SOUP, TOMATO, CONDENSED, 12/50 OZ CN</t>
  </si>
  <si>
    <t>8910007823316</t>
  </si>
  <si>
    <t>SOUR CREAM, SAUCE MIX PDR, PREP W/MILK, 6/8 OZ CO</t>
  </si>
  <si>
    <t>895001E609463</t>
  </si>
  <si>
    <t>SPICE BLEND, CHILI POWDER, 18 OZ CO</t>
  </si>
  <si>
    <t>CO</t>
  </si>
  <si>
    <t>895001E295629</t>
  </si>
  <si>
    <t>SPICE BLEND, SEAFOOD, CRAB &amp; SHRIMP BOIL, 72/3 OZ SEASONING BG/CS</t>
  </si>
  <si>
    <t>895001E613475</t>
  </si>
  <si>
    <t>SPICE, GARLIC, GRANULATED, CALIFORNIA, 1/25 OZ CO</t>
  </si>
  <si>
    <t>895001E605753</t>
  </si>
  <si>
    <t>SPICE, GARLIC, GRANULATED, CALIFORNIA, 25 OZ CO</t>
  </si>
  <si>
    <t>895001E613478</t>
  </si>
  <si>
    <t>SPICE, PAPRIKA, GRD, CALIFORNIA, 1/16 OZ CO</t>
  </si>
  <si>
    <t>895001E605749</t>
  </si>
  <si>
    <t>SPICE, PAPRIKA, GRD, CALIFORNIA, 16 OZ CO</t>
  </si>
  <si>
    <t>895001E950168</t>
  </si>
  <si>
    <t xml:space="preserve">SPICE, PEPPER, BLACK, GRD, 3000/0.20 GM PG/CS </t>
  </si>
  <si>
    <t>895001E607767</t>
  </si>
  <si>
    <t>SPICE, PEPPER, BLACK, GRD, GOURMET, 16 OZ CO</t>
  </si>
  <si>
    <t>895001E098798</t>
  </si>
  <si>
    <t xml:space="preserve">SPICE, PEPPER, RED, CRUSHED, 13 OZ CO                                           </t>
  </si>
  <si>
    <t>892501E292104</t>
  </si>
  <si>
    <t>SUGAR SUBSTITUTE, SUCRALOSE, 2000/1 GM PG/CS</t>
  </si>
  <si>
    <t>892501E196161</t>
  </si>
  <si>
    <t>SUGAR, BROWN, LIGHT, 16/2 LB BG</t>
  </si>
  <si>
    <t>892501E198002</t>
  </si>
  <si>
    <t xml:space="preserve">SUGAR, REFINED, WHITE, GRANULATED, IND SERV, 3000/CS                 </t>
  </si>
  <si>
    <t>892001E193214</t>
  </si>
  <si>
    <t>SWEET ROLLS, CINNAMON, FZN, HONEY BUNS, ICED, IND WRAPPED, 6/8 CT BX (48 CT CS)</t>
  </si>
  <si>
    <t>892501E950188</t>
  </si>
  <si>
    <t>SYRUP MAPLE,  IMIT,  100/1.5 OZ CUP/CO</t>
  </si>
  <si>
    <t>895501E095123</t>
  </si>
  <si>
    <t>TEA BAGS, IND SERV, 10/100 CT BX/CS</t>
  </si>
  <si>
    <t>894001E095691</t>
  </si>
  <si>
    <t xml:space="preserve">TOPPING, DEHY, NON-DAIRY, 24/16 OZ CO                                           </t>
  </si>
  <si>
    <t>8970015256726</t>
  </si>
  <si>
    <t xml:space="preserve">UGR-A BREAKFAST 1 PERISHABLE                                                    </t>
  </si>
  <si>
    <t>8970015256344</t>
  </si>
  <si>
    <t xml:space="preserve">UGR-A BREAKFAST 1 SEMIPERISHABLE (1/3 + 2/3 )                                  </t>
  </si>
  <si>
    <t>8970015256729</t>
  </si>
  <si>
    <t xml:space="preserve">UGR-A BREAKFAST 2 PERISHABLE                                                    </t>
  </si>
  <si>
    <t>8970015256366</t>
  </si>
  <si>
    <t xml:space="preserve">UGR-A BREAKFAST 2 SEMIPERISHABLE (1/3 + 2/3 )                                  </t>
  </si>
  <si>
    <t>8970015256733</t>
  </si>
  <si>
    <t xml:space="preserve">UGR-A BREAKFAST 3 PERISHABLE                                                    </t>
  </si>
  <si>
    <t>8970015256370</t>
  </si>
  <si>
    <t xml:space="preserve">UGR-A BREAKFAST 3 SEMIPERISHABLE (1/3 + 2/3 )                                  </t>
  </si>
  <si>
    <t>8970015256735</t>
  </si>
  <si>
    <t xml:space="preserve">UGR-A BREAKFAST 4 PERISHABLE                                                    </t>
  </si>
  <si>
    <t>8970015256372</t>
  </si>
  <si>
    <t xml:space="preserve">UGR-A BREAKFAST 4 SEMIPERISHABLE (1/3 + 2/3 )                                  </t>
  </si>
  <si>
    <t>8970015256739</t>
  </si>
  <si>
    <t xml:space="preserve">UGR-A BREAKFAST 5 PERISHABLE                                                    </t>
  </si>
  <si>
    <t>8970015256377</t>
  </si>
  <si>
    <t xml:space="preserve">UGR-A BREAKFAST 5 SEMIPERISHABLE (1/3 + 2/3 )                                  </t>
  </si>
  <si>
    <t>8970015256740</t>
  </si>
  <si>
    <t xml:space="preserve">UGR-A BREAKFAST 6 PERISHABLE                                                    </t>
  </si>
  <si>
    <t>8970015256389</t>
  </si>
  <si>
    <t xml:space="preserve">UGR-A BREAKFAST 6 SEMIPERISHABLE (1/3 + 2/3 )                                  </t>
  </si>
  <si>
    <t>8970015256744</t>
  </si>
  <si>
    <t xml:space="preserve">UGR-A BREAKFAST 7 PERISHABLE                                                    </t>
  </si>
  <si>
    <t>8970015256720</t>
  </si>
  <si>
    <t xml:space="preserve">UGR-A BREAKFAST 7 SEMIPERISHABLE (1/3 + 2/3 )                                  </t>
  </si>
  <si>
    <t>8970015256813</t>
  </si>
  <si>
    <t xml:space="preserve">UGR-A LUNCH/DINNER 1 PERISHABLE                                                 </t>
  </si>
  <si>
    <t>8970015256783</t>
  </si>
  <si>
    <t xml:space="preserve">UGR-A LUNCH/DINNER 1 SEMIPERISHABLE (1/3 + 2/3 )                               </t>
  </si>
  <si>
    <t>8970015256830</t>
  </si>
  <si>
    <t xml:space="preserve">UGR-A LUNCH/DINNER 10 PERISHABLE                                                </t>
  </si>
  <si>
    <t>8970015256805</t>
  </si>
  <si>
    <t xml:space="preserve">UGR-A LUNCH/DINNER 10 SEMIPERISHABLE (1/3 + 2/3 )                              </t>
  </si>
  <si>
    <t>8970015256832</t>
  </si>
  <si>
    <t xml:space="preserve">UGR-A LUNCH/DINNER 11 PERISHABLE                                                </t>
  </si>
  <si>
    <t>8970015256806</t>
  </si>
  <si>
    <t xml:space="preserve">UGR-A LUNCH/DINNER 11 SEMIPERISHABLE (1/3 + 2/3 )                              </t>
  </si>
  <si>
    <t>8970015256849</t>
  </si>
  <si>
    <t xml:space="preserve">UGR-A LUNCH/DINNER 12 PERISHABLE                                                </t>
  </si>
  <si>
    <t>8970015256807</t>
  </si>
  <si>
    <t xml:space="preserve">UGR-A LUNCH/DINNER 12 SEMIPERISHABLE (1/3 + 2/3 )                              </t>
  </si>
  <si>
    <t>8970015256852</t>
  </si>
  <si>
    <t xml:space="preserve">UGR-A LUNCH/DINNER 13 PERISHABLE                                                </t>
  </si>
  <si>
    <t>8970015256809</t>
  </si>
  <si>
    <t xml:space="preserve">UGR-A LUNCH/DINNER 13 SEMIPERISHABLE(1/3 + 2/3 )                               </t>
  </si>
  <si>
    <t>8970015256856</t>
  </si>
  <si>
    <t xml:space="preserve">UGR-A LUNCH/DINNER 14 PERISHABLE                                                </t>
  </si>
  <si>
    <t>8970015256810</t>
  </si>
  <si>
    <t xml:space="preserve">UGR-A LUNCH/DINNER 14 SEMIPERISHABLE (1/3 + 2/3 )                              </t>
  </si>
  <si>
    <t>8970015256815</t>
  </si>
  <si>
    <t xml:space="preserve">UGR-A LUNCH/DINNER 2 PERISHABLE                                                 </t>
  </si>
  <si>
    <t>8970015256785</t>
  </si>
  <si>
    <t xml:space="preserve">UGR-A LUNCH/DINNER 2 SEMIPERISHABLE (1/3 + 2/3 )                               </t>
  </si>
  <si>
    <t>8970015256816</t>
  </si>
  <si>
    <t xml:space="preserve">UGR-A LUNCH/DINNER 3 PERISHABLE                                                 </t>
  </si>
  <si>
    <t>8970015256786</t>
  </si>
  <si>
    <t xml:space="preserve">UGR-A LUNCH/DINNER 3 SEMIPERISHABLE (1/3 + 2/3 )                               </t>
  </si>
  <si>
    <t>8970015256817</t>
  </si>
  <si>
    <t xml:space="preserve">UGR-A LUNCH/DINNER 4 PERISHABLE                                                 </t>
  </si>
  <si>
    <t>8970015256789</t>
  </si>
  <si>
    <t xml:space="preserve">UGR-A LUNCH/DINNER 4 SEMIPERISHABLE (1/3 + 2/3 )                               </t>
  </si>
  <si>
    <t>8970015256818</t>
  </si>
  <si>
    <t xml:space="preserve">UGR-A LUNCH/DINNER 5 PERISHABLE                                                 </t>
  </si>
  <si>
    <t>8970015256790</t>
  </si>
  <si>
    <t xml:space="preserve">UGR-A LUNCH/DINNER 5 SEMIPERISHABLE (1/3 + 2/3 )                               </t>
  </si>
  <si>
    <t>8970015256820</t>
  </si>
  <si>
    <t xml:space="preserve">UGR-A LUNCH/DINNER 6 PERISHABLE                                                 </t>
  </si>
  <si>
    <t>8970015256794</t>
  </si>
  <si>
    <t xml:space="preserve">UGR-A LUNCH/DINNER 6 SEMIPERISHABLE (1/3 + 2/3 )                               </t>
  </si>
  <si>
    <t>8970015256823</t>
  </si>
  <si>
    <t xml:space="preserve">UGR-A LUNCH/DINNER 7 PERISHABLE                                                 </t>
  </si>
  <si>
    <t>8970015256796</t>
  </si>
  <si>
    <t xml:space="preserve">UGR-A LUNCH/DINNER 7 SEMIPERISHABLE (1/3 + 2/3 )                               </t>
  </si>
  <si>
    <t>8970015256825</t>
  </si>
  <si>
    <t xml:space="preserve">UGR-A LUNCH/DINNER 8 PERISHABLE                                                 </t>
  </si>
  <si>
    <t>8970015256803</t>
  </si>
  <si>
    <t xml:space="preserve">UGR-A LUNCH/DINNER 8 SEMIPERISHABLE (1/3 + 2/3 )                               </t>
  </si>
  <si>
    <t>8970015256827</t>
  </si>
  <si>
    <t xml:space="preserve">UGR-A LUNCH/DINNER 9 PERISHABLE                                                 </t>
  </si>
  <si>
    <t>8970015256804</t>
  </si>
  <si>
    <t xml:space="preserve">UGR-A LUNCH/DINNER 9 SEMIPERISHABLE (1/3 + 2/3 )                               </t>
  </si>
  <si>
    <t>8915006164820</t>
  </si>
  <si>
    <t xml:space="preserve">VEG, BEANS, GREEN, CUT, 6/NO 10 CN, US GR A OR B        </t>
  </si>
  <si>
    <t>891501E612438</t>
  </si>
  <si>
    <t>VEG, BEANS, WHITE IN TOMATO SAUCE, W/PORK, 6/NO 10 CN, US GR A</t>
  </si>
  <si>
    <t>891501E607896</t>
  </si>
  <si>
    <t>VEG, BROCCOLI, FLORETS, FZN,  12/2 LB CO</t>
  </si>
  <si>
    <t>891501E607909</t>
  </si>
  <si>
    <t>VEG, CARROTS, CANNED, SLICED, 6/NO 10 CN</t>
  </si>
  <si>
    <t>891501E092060</t>
  </si>
  <si>
    <t xml:space="preserve">VEG, CORN, FZN, ON COB, GOLDEN, HALF, 3 IN EARS, 96/CO, US GR A </t>
  </si>
  <si>
    <t>891501E603123</t>
  </si>
  <si>
    <t>VEG, GREEN TURNIP, FZN, PRECKD, SOUTHERN STYLE, 4/6 LB CO, US GR A</t>
  </si>
  <si>
    <t>891501E603122</t>
  </si>
  <si>
    <t>VEG, GREENS COLLARD, FZN, PRECKD, SOUTHERN STYLE, 4/6 LB CO, US GR A</t>
  </si>
  <si>
    <t>8915009356620</t>
  </si>
  <si>
    <t>VEG, MIXED, FZN,  12/2.5 LB PG (30 LB CS), US GR A OR B</t>
  </si>
  <si>
    <t>891501E099434</t>
  </si>
  <si>
    <t>VEG, ONION RINGS, BTRD, FZN, BEER BTRD, 3/8 IN, 6/2.5 LB (15 LB CS)</t>
  </si>
  <si>
    <t>891501E593965</t>
  </si>
  <si>
    <t>VEG, POTATOES, FR FRIES,  FZN, THIN, 6/4 LB BG</t>
  </si>
  <si>
    <t>891501E593414</t>
  </si>
  <si>
    <t>VEG, POTATOES, FR FRIES, WEDGES, FZN, BTRD, 6/5 LB CO</t>
  </si>
  <si>
    <t>891501E950171</t>
  </si>
  <si>
    <t>VEG, POTATOES, HASH BROWN, FZN, CHOPPED &amp; FORMED,W/SKIN, 2.25 OZ EA, 12/20 CT CO</t>
  </si>
  <si>
    <t>891501E091085</t>
  </si>
  <si>
    <t xml:space="preserve">VEG, TOMATO PASTE, 6/ NO 10 CN          </t>
  </si>
  <si>
    <t>8915013734978</t>
  </si>
  <si>
    <t>VEG, TOMATOES, DICED, 6/NO 10 CN, US GR A OR B</t>
  </si>
  <si>
    <t>895001E099953</t>
  </si>
  <si>
    <t>VINEGAR, WHITE, DISTILLED, 50 GRAIN, 6/1 GAL CO</t>
  </si>
  <si>
    <t>891001E292374</t>
  </si>
  <si>
    <t>YOGURT, REG, APRICOT, CHL, 135 GM IND SERV, 2/PG, 15 PGS/CS</t>
  </si>
  <si>
    <t>891001E292340</t>
  </si>
  <si>
    <t>YOGURT, REG, BLACK CHERRY, CHL, 135 GM EA, 15/2 CT PG/CS</t>
  </si>
  <si>
    <t>891001E292342</t>
  </si>
  <si>
    <t>YOGURT, REG, FRESH, FRUIT OF FOREST, CHL, 135 GM EA, 15/2 CT PG</t>
  </si>
  <si>
    <t>891001E292343</t>
  </si>
  <si>
    <t>YOGURT, REG, KIWI, CHL, 135 GM EA, 15/2 CT PG/CS</t>
  </si>
  <si>
    <t>891001E292344</t>
  </si>
  <si>
    <t>YOGURT, REG, MANGO, CHL, 135 GM EA, 15/2 CT PG/CS</t>
  </si>
  <si>
    <t>891001E292375</t>
  </si>
  <si>
    <t>YOGURT, REG, PEACH, CHL, 135 GM IND SERV, 2/PG, 15 PGS/CS</t>
  </si>
  <si>
    <t>891001E292345</t>
  </si>
  <si>
    <t>YOGURT, REG, PINEAPPLE, CHL, 135 GM EA, 15/2 CT PG/CS</t>
  </si>
  <si>
    <t>891001E292346</t>
  </si>
  <si>
    <t>YOGURT, REG, STRAWBERRY, CHL, 135 GM EA, 15/2 CT PG</t>
  </si>
  <si>
    <t xml:space="preserve">ITEMS DELETED </t>
  </si>
  <si>
    <t>890501E950181</t>
  </si>
  <si>
    <t>PORK PATTIES, BNLS, PRECKD, FZN,RIB SHAPED, W/HONEY BBQ SAUCE, 3.5 OZ EA, 100/CS</t>
  </si>
  <si>
    <t>8915006342436</t>
  </si>
  <si>
    <t>VEG, CARROTS, SLICED, US GR A, 6/NO.10 CN/CS</t>
  </si>
  <si>
    <t>ITEMS ADDED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</si>
</sst>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0000"/>
  </numFmts>
  <fonts count="2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0"/>
      <name val="Arial"/>
      <family val="2"/>
    </font>
    <font>
      <sz val="9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8"/>
      <color indexed="81"/>
      <name val="Tahoma"/>
      <family val="2"/>
    </font>
    <font>
      <b/>
      <sz val="6"/>
      <name val="Arial"/>
      <family val="2"/>
    </font>
    <font>
      <b/>
      <u/>
      <sz val="26"/>
      <name val="Arial Narrow"/>
    </font>
    <font>
      <sz val="10"/>
      <name val="Arial Narrow"/>
    </font>
    <font>
      <b/>
      <u/>
      <sz val="26"/>
      <color indexed="9"/>
      <name val="Arial Narrow"/>
      <family val="2"/>
    </font>
    <font>
      <b/>
      <sz val="16"/>
      <color indexed="9"/>
      <name val="Arial Narrow"/>
    </font>
    <font>
      <b/>
      <sz val="12"/>
      <color indexed="9"/>
      <name val="Arial Narrow"/>
    </font>
    <font>
      <b/>
      <sz val="16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9"/>
      <name val="Arial Narrow"/>
    </font>
    <font>
      <b/>
      <sz val="24"/>
      <color indexed="9"/>
      <name val="Bodoni MT"/>
    </font>
    <font>
      <b/>
      <sz val="24"/>
      <color indexed="10"/>
      <name val="Bodoni MT"/>
    </font>
    <font>
      <b/>
      <sz val="16"/>
      <name val="Arial Narrow"/>
    </font>
    <font>
      <sz val="12"/>
      <name val="Arial Narrow"/>
    </font>
    <font>
      <b/>
      <sz val="26"/>
      <name val="Arial"/>
      <family val="2"/>
    </font>
    <font>
      <b/>
      <sz val="8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  <fill>
      <patternFill patternType="lightUp">
        <bgColor indexed="9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1" fontId="0" fillId="5" borderId="1" xfId="0" applyNumberFormat="1" applyFill="1" applyBorder="1" applyAlignment="1">
      <alignment horizontal="center"/>
    </xf>
    <xf numFmtId="0" fontId="0" fillId="6" borderId="0" xfId="0" applyFill="1"/>
    <xf numFmtId="0" fontId="0" fillId="4" borderId="1" xfId="0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0" fillId="6" borderId="0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2" fontId="1" fillId="5" borderId="1" xfId="0" applyNumberFormat="1" applyFon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0" fontId="0" fillId="4" borderId="4" xfId="0" applyFill="1" applyBorder="1" applyAlignment="1"/>
    <xf numFmtId="0" fontId="5" fillId="6" borderId="0" xfId="0" applyFont="1" applyFill="1"/>
    <xf numFmtId="0" fontId="0" fillId="4" borderId="4" xfId="0" applyFill="1" applyBorder="1"/>
    <xf numFmtId="0" fontId="0" fillId="2" borderId="4" xfId="0" applyFill="1" applyBorder="1" applyAlignment="1">
      <alignment horizontal="center"/>
    </xf>
    <xf numFmtId="0" fontId="0" fillId="4" borderId="5" xfId="0" applyFill="1" applyBorder="1"/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6" borderId="1" xfId="0" applyFont="1" applyFill="1" applyBorder="1"/>
    <xf numFmtId="3" fontId="0" fillId="5" borderId="1" xfId="0" applyNumberFormat="1" applyFill="1" applyBorder="1"/>
    <xf numFmtId="0" fontId="0" fillId="3" borderId="1" xfId="0" applyFill="1" applyBorder="1"/>
    <xf numFmtId="0" fontId="8" fillId="6" borderId="0" xfId="0" applyFont="1" applyFill="1" applyBorder="1"/>
    <xf numFmtId="0" fontId="8" fillId="6" borderId="0" xfId="0" applyFont="1" applyFill="1" applyBorder="1" applyAlignment="1">
      <alignment horizontal="center"/>
    </xf>
    <xf numFmtId="3" fontId="8" fillId="6" borderId="0" xfId="0" applyNumberFormat="1" applyFont="1" applyFill="1" applyBorder="1" applyAlignment="1">
      <alignment horizontal="center"/>
    </xf>
    <xf numFmtId="165" fontId="8" fillId="6" borderId="0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8" fillId="6" borderId="0" xfId="0" applyNumberFormat="1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8" fillId="6" borderId="0" xfId="0" applyFont="1" applyFill="1"/>
    <xf numFmtId="0" fontId="0" fillId="0" borderId="0" xfId="0" applyBorder="1"/>
    <xf numFmtId="2" fontId="8" fillId="6" borderId="0" xfId="0" applyNumberFormat="1" applyFont="1" applyFill="1" applyBorder="1" applyAlignment="1">
      <alignment horizontal="center"/>
    </xf>
    <xf numFmtId="1" fontId="9" fillId="6" borderId="0" xfId="0" applyNumberFormat="1" applyFont="1" applyFill="1" applyBorder="1" applyAlignment="1">
      <alignment horizontal="center"/>
    </xf>
    <xf numFmtId="4" fontId="8" fillId="6" borderId="0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5" fillId="6" borderId="0" xfId="0" applyFont="1" applyFill="1"/>
    <xf numFmtId="0" fontId="17" fillId="9" borderId="4" xfId="0" applyFont="1" applyFill="1" applyBorder="1" applyAlignment="1">
      <alignment horizontal="left" vertical="center"/>
    </xf>
    <xf numFmtId="0" fontId="18" fillId="9" borderId="5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left" vertical="center"/>
    </xf>
    <xf numFmtId="0" fontId="17" fillId="9" borderId="7" xfId="0" applyFont="1" applyFill="1" applyBorder="1" applyAlignment="1">
      <alignment horizontal="left" vertical="center"/>
    </xf>
    <xf numFmtId="166" fontId="17" fillId="9" borderId="8" xfId="0" applyNumberFormat="1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/>
    </xf>
    <xf numFmtId="0" fontId="25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>
      <alignment horizontal="left"/>
    </xf>
    <xf numFmtId="0" fontId="25" fillId="0" borderId="1" xfId="0" applyNumberFormat="1" applyFont="1" applyFill="1" applyBorder="1" applyAlignment="1" applyProtection="1">
      <alignment horizontal="center"/>
      <protection locked="0"/>
    </xf>
    <xf numFmtId="0" fontId="25" fillId="0" borderId="1" xfId="0" applyNumberFormat="1" applyFont="1" applyFill="1" applyBorder="1" applyAlignment="1" applyProtection="1">
      <alignment horizontal="center"/>
    </xf>
    <xf numFmtId="0" fontId="25" fillId="0" borderId="0" xfId="0" applyFont="1" applyFill="1"/>
    <xf numFmtId="11" fontId="25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25" fillId="0" borderId="4" xfId="0" applyNumberFormat="1" applyFont="1" applyFill="1" applyBorder="1" applyAlignment="1">
      <alignment horizontal="left"/>
    </xf>
    <xf numFmtId="0" fontId="25" fillId="9" borderId="1" xfId="0" applyNumberFormat="1" applyFont="1" applyFill="1" applyBorder="1" applyAlignment="1">
      <alignment horizontal="center"/>
    </xf>
    <xf numFmtId="0" fontId="25" fillId="9" borderId="1" xfId="0" applyNumberFormat="1" applyFont="1" applyFill="1" applyBorder="1" applyAlignment="1">
      <alignment horizontal="left"/>
    </xf>
    <xf numFmtId="0" fontId="25" fillId="6" borderId="1" xfId="0" applyNumberFormat="1" applyFont="1" applyFill="1" applyBorder="1" applyAlignment="1" applyProtection="1">
      <alignment horizontal="center"/>
      <protection locked="0"/>
    </xf>
    <xf numFmtId="0" fontId="25" fillId="9" borderId="1" xfId="0" applyNumberFormat="1" applyFont="1" applyFill="1" applyBorder="1" applyAlignment="1" applyProtection="1">
      <alignment horizontal="center"/>
    </xf>
    <xf numFmtId="1" fontId="25" fillId="0" borderId="0" xfId="0" applyNumberFormat="1" applyFont="1" applyFill="1"/>
    <xf numFmtId="0" fontId="25" fillId="9" borderId="4" xfId="0" applyNumberFormat="1" applyFont="1" applyFill="1" applyBorder="1" applyAlignment="1">
      <alignment horizontal="left"/>
    </xf>
    <xf numFmtId="1" fontId="25" fillId="9" borderId="1" xfId="0" applyNumberFormat="1" applyFont="1" applyFill="1" applyBorder="1" applyAlignment="1">
      <alignment horizontal="center"/>
    </xf>
    <xf numFmtId="1" fontId="25" fillId="9" borderId="4" xfId="0" applyNumberFormat="1" applyFont="1" applyFill="1" applyBorder="1" applyAlignment="1">
      <alignment horizontal="left"/>
    </xf>
    <xf numFmtId="1" fontId="25" fillId="9" borderId="1" xfId="0" applyNumberFormat="1" applyFont="1" applyFill="1" applyBorder="1" applyAlignment="1" applyProtection="1">
      <alignment horizontal="center"/>
    </xf>
    <xf numFmtId="0" fontId="0" fillId="0" borderId="4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5" fillId="9" borderId="4" xfId="0" applyNumberFormat="1" applyFont="1" applyFill="1" applyBorder="1" applyAlignment="1">
      <alignment horizontal="center" vertical="center"/>
    </xf>
    <xf numFmtId="0" fontId="15" fillId="9" borderId="9" xfId="0" applyNumberFormat="1" applyFont="1" applyFill="1" applyBorder="1" applyAlignment="1">
      <alignment horizontal="center" vertical="center"/>
    </xf>
    <xf numFmtId="0" fontId="15" fillId="9" borderId="5" xfId="0" applyNumberFormat="1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NumberFormat="1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horizontal="center" vertical="center"/>
    </xf>
    <xf numFmtId="1" fontId="25" fillId="9" borderId="1" xfId="0" applyNumberFormat="1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left" vertical="center"/>
    </xf>
    <xf numFmtId="0" fontId="25" fillId="9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 applyProtection="1">
      <alignment horizontal="center" vertical="center"/>
      <protection locked="0"/>
    </xf>
    <xf numFmtId="0" fontId="25" fillId="9" borderId="1" xfId="0" applyFont="1" applyFill="1" applyBorder="1" applyAlignment="1" applyProtection="1">
      <alignment horizontal="center" vertical="center"/>
    </xf>
    <xf numFmtId="1" fontId="25" fillId="10" borderId="1" xfId="0" applyNumberFormat="1" applyFont="1" applyFill="1" applyBorder="1" applyAlignment="1">
      <alignment horizontal="left" vertical="center"/>
    </xf>
    <xf numFmtId="0" fontId="25" fillId="10" borderId="1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/>
    </xf>
    <xf numFmtId="0" fontId="25" fillId="10" borderId="1" xfId="0" applyFont="1" applyFill="1" applyBorder="1" applyAlignment="1" applyProtection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 applyProtection="1">
      <alignment horizontal="center" vertical="center"/>
      <protection locked="0"/>
    </xf>
    <xf numFmtId="0" fontId="25" fillId="6" borderId="1" xfId="0" applyFont="1" applyFill="1" applyBorder="1" applyAlignment="1" applyProtection="1">
      <alignment horizontal="center" vertical="center"/>
    </xf>
    <xf numFmtId="1" fontId="25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vertical="top" wrapText="1"/>
    </xf>
    <xf numFmtId="0" fontId="0" fillId="6" borderId="0" xfId="0" applyFill="1" applyAlignment="1">
      <alignment horizontal="center" vertical="center"/>
    </xf>
    <xf numFmtId="1" fontId="25" fillId="11" borderId="1" xfId="0" applyNumberFormat="1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left" vertical="center"/>
    </xf>
    <xf numFmtId="0" fontId="15" fillId="6" borderId="0" xfId="0" applyFont="1" applyFill="1" applyAlignment="1" applyProtection="1">
      <alignment horizontal="center"/>
    </xf>
    <xf numFmtId="0" fontId="15" fillId="6" borderId="0" xfId="0" applyFont="1" applyFill="1" applyProtection="1"/>
    <xf numFmtId="0" fontId="7" fillId="6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7" fillId="6" borderId="0" xfId="0" applyFont="1" applyFill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1" fontId="14" fillId="5" borderId="4" xfId="0" applyNumberFormat="1" applyFont="1" applyFill="1" applyBorder="1" applyAlignment="1">
      <alignment horizontal="center" vertical="center" wrapText="1"/>
    </xf>
    <xf numFmtId="1" fontId="14" fillId="5" borderId="9" xfId="0" applyNumberFormat="1" applyFont="1" applyFill="1" applyBorder="1" applyAlignment="1">
      <alignment horizontal="center" vertical="center"/>
    </xf>
    <xf numFmtId="1" fontId="14" fillId="5" borderId="5" xfId="0" applyNumberFormat="1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1" fontId="19" fillId="12" borderId="4" xfId="0" applyNumberFormat="1" applyFont="1" applyFill="1" applyBorder="1" applyAlignment="1" applyProtection="1">
      <alignment horizontal="center" vertical="center"/>
      <protection locked="0"/>
    </xf>
    <xf numFmtId="1" fontId="19" fillId="12" borderId="5" xfId="0" applyNumberFormat="1" applyFont="1" applyFill="1" applyBorder="1" applyAlignment="1" applyProtection="1">
      <alignment horizontal="center" vertical="center"/>
      <protection locked="0"/>
    </xf>
    <xf numFmtId="0" fontId="20" fillId="12" borderId="4" xfId="0" applyFont="1" applyFill="1" applyBorder="1" applyAlignment="1" applyProtection="1">
      <alignment horizontal="center" vertical="center"/>
      <protection locked="0"/>
    </xf>
    <xf numFmtId="0" fontId="20" fillId="12" borderId="5" xfId="0" applyFont="1" applyFill="1" applyBorder="1" applyAlignment="1" applyProtection="1">
      <alignment horizontal="center" vertical="center"/>
      <protection locked="0"/>
    </xf>
    <xf numFmtId="0" fontId="21" fillId="9" borderId="6" xfId="0" applyFont="1" applyFill="1" applyBorder="1" applyAlignment="1" applyProtection="1">
      <alignment horizontal="center" vertical="center"/>
      <protection locked="0"/>
    </xf>
    <xf numFmtId="0" fontId="21" fillId="9" borderId="7" xfId="0" applyFont="1" applyFill="1" applyBorder="1" applyAlignment="1" applyProtection="1">
      <alignment horizontal="center" vertical="center"/>
      <protection locked="0"/>
    </xf>
    <xf numFmtId="1" fontId="22" fillId="13" borderId="4" xfId="0" applyNumberFormat="1" applyFont="1" applyFill="1" applyBorder="1" applyAlignment="1">
      <alignment horizontal="center" vertical="center"/>
    </xf>
    <xf numFmtId="1" fontId="22" fillId="13" borderId="9" xfId="0" applyNumberFormat="1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center" vertical="center" wrapText="1"/>
    </xf>
    <xf numFmtId="0" fontId="23" fillId="13" borderId="0" xfId="0" applyFont="1" applyFill="1" applyBorder="1" applyAlignment="1">
      <alignment horizontal="center" vertical="center"/>
    </xf>
    <xf numFmtId="1" fontId="22" fillId="13" borderId="5" xfId="0" applyNumberFormat="1" applyFont="1" applyFill="1" applyBorder="1" applyAlignment="1">
      <alignment horizontal="center" vertical="center"/>
    </xf>
    <xf numFmtId="0" fontId="23" fillId="13" borderId="4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/>
    </xf>
    <xf numFmtId="0" fontId="23" fillId="13" borderId="5" xfId="0" applyFont="1" applyFill="1" applyBorder="1" applyAlignment="1">
      <alignment horizontal="center" vertical="center"/>
    </xf>
    <xf numFmtId="1" fontId="26" fillId="11" borderId="1" xfId="0" applyNumberFormat="1" applyFont="1" applyFill="1" applyBorder="1" applyAlignment="1">
      <alignment horizontal="center" vertical="center"/>
    </xf>
    <xf numFmtId="1" fontId="26" fillId="1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Normal="100" zoomScaleSheetLayoutView="150" workbookViewId="0">
      <selection activeCell="B6" sqref="B6"/>
    </sheetView>
  </sheetViews>
  <sheetFormatPr defaultRowHeight="12.75"/>
  <cols>
    <col min="1" max="1" width="9.28515625" bestFit="1" customWidth="1"/>
    <col min="2" max="2" width="7.5703125" customWidth="1"/>
    <col min="3" max="3" width="7.140625" customWidth="1"/>
    <col min="4" max="4" width="1" customWidth="1"/>
    <col min="5" max="10" width="10" customWidth="1"/>
  </cols>
  <sheetData>
    <row r="1" spans="1:10" ht="18">
      <c r="A1" s="108" t="s">
        <v>11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109" t="s">
        <v>41</v>
      </c>
      <c r="B3" s="110"/>
      <c r="C3" s="110"/>
      <c r="D3" s="110"/>
      <c r="E3" s="110"/>
      <c r="F3" s="110"/>
      <c r="G3" s="110"/>
      <c r="H3" s="110"/>
      <c r="I3" s="6"/>
      <c r="J3" s="6"/>
    </row>
    <row r="4" spans="1:10">
      <c r="A4" s="4" t="s">
        <v>0</v>
      </c>
      <c r="B4" s="4" t="s">
        <v>1</v>
      </c>
      <c r="C4" s="4" t="s">
        <v>8</v>
      </c>
      <c r="D4" s="4"/>
      <c r="E4" s="4" t="s">
        <v>2</v>
      </c>
      <c r="F4" s="4" t="s">
        <v>3</v>
      </c>
      <c r="G4" s="7" t="s">
        <v>9</v>
      </c>
      <c r="H4" s="7" t="s">
        <v>10</v>
      </c>
      <c r="I4" s="6"/>
      <c r="J4" s="6"/>
    </row>
    <row r="5" spans="1:10">
      <c r="A5" s="9">
        <v>5900</v>
      </c>
      <c r="B5" s="1">
        <v>1</v>
      </c>
      <c r="C5" s="1">
        <v>8</v>
      </c>
      <c r="D5" s="3"/>
      <c r="E5" s="8">
        <f>(A5*C5*B5)/12</f>
        <v>3933.3333333333335</v>
      </c>
      <c r="F5" s="8">
        <f>(E5/60)</f>
        <v>65.555555555555557</v>
      </c>
      <c r="G5" s="15">
        <f>F5/10</f>
        <v>6.5555555555555554</v>
      </c>
      <c r="H5" s="15">
        <f>F5/20</f>
        <v>3.2777777777777777</v>
      </c>
      <c r="I5" s="6"/>
      <c r="J5" s="6"/>
    </row>
    <row r="6" spans="1:10">
      <c r="A6" s="9">
        <v>550</v>
      </c>
      <c r="B6" s="1">
        <v>3</v>
      </c>
      <c r="C6" s="1">
        <v>11</v>
      </c>
      <c r="D6" s="3"/>
      <c r="E6" s="8">
        <f>(A6*C6*B6)/12</f>
        <v>1512.5</v>
      </c>
      <c r="F6" s="8">
        <f>E6/60</f>
        <v>25.208333333333332</v>
      </c>
      <c r="G6" s="15">
        <f>F6/10</f>
        <v>2.520833333333333</v>
      </c>
      <c r="H6" s="15">
        <f>F6/20</f>
        <v>1.2604166666666665</v>
      </c>
      <c r="I6" s="6"/>
      <c r="J6" s="6"/>
    </row>
    <row r="7" spans="1:10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>
      <c r="A8" s="109" t="s">
        <v>4</v>
      </c>
      <c r="B8" s="110"/>
      <c r="C8" s="110"/>
      <c r="D8" s="110"/>
      <c r="E8" s="110"/>
      <c r="F8" s="110"/>
      <c r="G8" s="110"/>
      <c r="H8" s="110"/>
      <c r="I8" s="6"/>
      <c r="J8" s="6"/>
    </row>
    <row r="9" spans="1:10">
      <c r="A9" s="4" t="s">
        <v>0</v>
      </c>
      <c r="B9" s="4" t="s">
        <v>1</v>
      </c>
      <c r="C9" s="4" t="s">
        <v>6</v>
      </c>
      <c r="D9" s="4"/>
      <c r="E9" s="4" t="s">
        <v>2</v>
      </c>
      <c r="F9" s="4" t="s">
        <v>3</v>
      </c>
      <c r="G9" s="7" t="s">
        <v>9</v>
      </c>
      <c r="H9" s="7" t="s">
        <v>10</v>
      </c>
      <c r="I9" s="6"/>
      <c r="J9" s="6"/>
    </row>
    <row r="10" spans="1:10">
      <c r="A10" s="9">
        <v>5900</v>
      </c>
      <c r="B10" s="1">
        <v>3</v>
      </c>
      <c r="C10" s="2" t="s">
        <v>5</v>
      </c>
      <c r="D10" s="3"/>
      <c r="E10" s="8">
        <f>(A10*3*B10)/12</f>
        <v>4425</v>
      </c>
      <c r="F10" s="5">
        <f>E10/48</f>
        <v>92.1875</v>
      </c>
      <c r="G10" s="15">
        <f>F10/16</f>
        <v>5.76171875</v>
      </c>
      <c r="H10" s="15">
        <f>F10/36</f>
        <v>2.5607638888888888</v>
      </c>
      <c r="I10" s="6"/>
      <c r="J10" s="6"/>
    </row>
    <row r="11" spans="1:10">
      <c r="A11" s="9">
        <v>550</v>
      </c>
      <c r="B11" s="1">
        <v>3</v>
      </c>
      <c r="C11" s="2" t="s">
        <v>5</v>
      </c>
      <c r="D11" s="3"/>
      <c r="E11" s="8">
        <f>(A11*3*B11)/12</f>
        <v>412.5</v>
      </c>
      <c r="F11" s="5">
        <f>E11/48</f>
        <v>8.59375</v>
      </c>
      <c r="G11" s="15">
        <f>F11/16</f>
        <v>0.537109375</v>
      </c>
      <c r="H11" s="15">
        <f>F11/36</f>
        <v>0.23871527777777779</v>
      </c>
      <c r="I11" s="6"/>
      <c r="J11" s="6"/>
    </row>
    <row r="12" spans="1:10">
      <c r="A12" s="9">
        <v>172</v>
      </c>
      <c r="B12" s="1">
        <v>3</v>
      </c>
      <c r="C12" s="47" t="s">
        <v>40</v>
      </c>
      <c r="D12" s="3"/>
      <c r="E12" s="15">
        <f>(B12*A12)/12</f>
        <v>43</v>
      </c>
      <c r="F12" s="5">
        <f>E12/48</f>
        <v>0.89583333333333337</v>
      </c>
      <c r="G12" s="15"/>
      <c r="H12" s="15"/>
      <c r="I12" s="6"/>
      <c r="J12" s="6"/>
    </row>
    <row r="13" spans="1:10">
      <c r="A13" s="13"/>
      <c r="B13" s="10"/>
      <c r="C13" s="10"/>
      <c r="D13" s="10"/>
      <c r="E13" s="13"/>
      <c r="F13" s="14"/>
      <c r="G13" s="21"/>
      <c r="H13" s="21"/>
      <c r="I13" s="6"/>
      <c r="J13" s="6"/>
    </row>
    <row r="14" spans="1:10">
      <c r="A14" s="111" t="s">
        <v>12</v>
      </c>
      <c r="B14" s="111"/>
      <c r="C14" s="111"/>
      <c r="D14" s="111"/>
      <c r="E14" s="111"/>
      <c r="F14" s="111"/>
      <c r="G14" s="111"/>
      <c r="H14" s="111"/>
      <c r="J14" s="6"/>
    </row>
    <row r="15" spans="1:10">
      <c r="A15" s="4" t="s">
        <v>0</v>
      </c>
      <c r="B15" s="4" t="s">
        <v>1</v>
      </c>
      <c r="C15" s="4" t="s">
        <v>6</v>
      </c>
      <c r="D15" s="4"/>
      <c r="E15" s="7" t="s">
        <v>7</v>
      </c>
      <c r="F15" s="4" t="s">
        <v>3</v>
      </c>
      <c r="G15" s="4" t="s">
        <v>32</v>
      </c>
      <c r="H15" s="7" t="s">
        <v>9</v>
      </c>
      <c r="I15" s="7" t="s">
        <v>10</v>
      </c>
      <c r="J15" s="6"/>
    </row>
    <row r="16" spans="1:10">
      <c r="A16" s="9">
        <v>550</v>
      </c>
      <c r="B16" s="1">
        <v>7</v>
      </c>
      <c r="C16" s="2" t="s">
        <v>37</v>
      </c>
      <c r="D16" s="3"/>
      <c r="E16" s="8">
        <f>(A16*2*B16)/50</f>
        <v>154</v>
      </c>
      <c r="F16" s="19">
        <f>E16/8</f>
        <v>19.25</v>
      </c>
      <c r="G16" s="46">
        <f>ROUNDUP(F16,0)</f>
        <v>20</v>
      </c>
      <c r="H16" s="20">
        <f>F16/20</f>
        <v>0.96250000000000002</v>
      </c>
      <c r="I16" s="20">
        <f>F16/40</f>
        <v>0.48125000000000001</v>
      </c>
      <c r="J16" s="6"/>
    </row>
    <row r="17" spans="1:10">
      <c r="A17" s="9">
        <v>550</v>
      </c>
      <c r="B17" s="1">
        <v>7</v>
      </c>
      <c r="C17" s="2" t="s">
        <v>14</v>
      </c>
      <c r="D17" s="3"/>
      <c r="E17" s="8">
        <f>(A17*1*B17)/50</f>
        <v>77</v>
      </c>
      <c r="F17" s="19">
        <f>E17/8</f>
        <v>9.625</v>
      </c>
      <c r="G17" s="46">
        <f>ROUNDUP(F17,0)</f>
        <v>10</v>
      </c>
      <c r="H17" s="20">
        <f>F17/20</f>
        <v>0.48125000000000001</v>
      </c>
      <c r="I17" s="20">
        <f>F17/40</f>
        <v>0.24062500000000001</v>
      </c>
      <c r="J17" s="6"/>
    </row>
    <row r="18" spans="1:10">
      <c r="A18" s="13"/>
      <c r="B18" s="10"/>
      <c r="C18" s="10"/>
      <c r="D18" s="10"/>
      <c r="E18" s="13"/>
      <c r="F18" s="14"/>
      <c r="G18" s="10"/>
      <c r="H18" s="10"/>
      <c r="I18" s="6"/>
      <c r="J18" s="6"/>
    </row>
    <row r="19" spans="1:10">
      <c r="A19" s="109" t="s">
        <v>13</v>
      </c>
      <c r="B19" s="110"/>
      <c r="C19" s="110"/>
      <c r="D19" s="110"/>
      <c r="E19" s="110"/>
      <c r="F19" s="110"/>
      <c r="G19" s="110"/>
      <c r="H19" s="110"/>
      <c r="I19" s="6"/>
      <c r="J19" s="6"/>
    </row>
    <row r="20" spans="1:10">
      <c r="A20" s="4"/>
      <c r="B20" s="4" t="s">
        <v>0</v>
      </c>
      <c r="C20" s="4" t="s">
        <v>1</v>
      </c>
      <c r="E20" s="22" t="s">
        <v>6</v>
      </c>
      <c r="F20" s="7" t="s">
        <v>7</v>
      </c>
      <c r="G20" s="4" t="s">
        <v>3</v>
      </c>
      <c r="H20" s="4" t="s">
        <v>32</v>
      </c>
      <c r="I20" s="7" t="s">
        <v>9</v>
      </c>
      <c r="J20" s="7" t="s">
        <v>10</v>
      </c>
    </row>
    <row r="21" spans="1:10">
      <c r="A21" s="18" t="s">
        <v>15</v>
      </c>
      <c r="B21" s="9">
        <v>500</v>
      </c>
      <c r="C21" s="1">
        <v>7</v>
      </c>
      <c r="D21" s="17"/>
      <c r="E21" s="2" t="s">
        <v>14</v>
      </c>
      <c r="F21" s="8">
        <f>(B21*1*C21)/50</f>
        <v>70</v>
      </c>
      <c r="G21" s="19">
        <f>F21/12</f>
        <v>5.833333333333333</v>
      </c>
      <c r="H21" s="46">
        <f>ROUNDUP(G21,0)</f>
        <v>6</v>
      </c>
      <c r="I21" s="20">
        <f>G21/20</f>
        <v>0.29166666666666663</v>
      </c>
      <c r="J21" s="20">
        <f>G21/40</f>
        <v>0.14583333333333331</v>
      </c>
    </row>
    <row r="22" spans="1:10">
      <c r="A22" s="18" t="s">
        <v>16</v>
      </c>
      <c r="B22" s="9">
        <v>500</v>
      </c>
      <c r="C22" s="1">
        <v>7</v>
      </c>
      <c r="D22" s="17"/>
      <c r="E22" s="2" t="s">
        <v>14</v>
      </c>
      <c r="F22" s="8">
        <f>(B22*1*C22)/50</f>
        <v>70</v>
      </c>
      <c r="G22" s="16">
        <f>F22/24</f>
        <v>2.9166666666666665</v>
      </c>
      <c r="H22" s="46">
        <f>ROUNDUP(G22,0)</f>
        <v>3</v>
      </c>
      <c r="I22" s="20">
        <f>G22/20</f>
        <v>0.14583333333333331</v>
      </c>
      <c r="J22" s="20">
        <f>G22/40</f>
        <v>7.2916666666666657E-2</v>
      </c>
    </row>
    <row r="23" spans="1:10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A24" s="109" t="s">
        <v>17</v>
      </c>
      <c r="B24" s="110"/>
      <c r="C24" s="110"/>
      <c r="D24" s="110"/>
      <c r="E24" s="110"/>
      <c r="F24" s="110"/>
      <c r="G24" s="110"/>
      <c r="H24" s="110"/>
      <c r="I24" s="6"/>
      <c r="J24" s="6"/>
    </row>
    <row r="25" spans="1:10">
      <c r="A25" s="11"/>
      <c r="B25" s="12"/>
      <c r="C25" s="17"/>
      <c r="D25" s="12"/>
      <c r="E25" s="28" t="s">
        <v>18</v>
      </c>
      <c r="F25" s="28" t="s">
        <v>19</v>
      </c>
      <c r="G25" s="28" t="s">
        <v>20</v>
      </c>
      <c r="H25" s="28" t="s">
        <v>21</v>
      </c>
      <c r="I25" s="29" t="s">
        <v>22</v>
      </c>
      <c r="J25" s="29"/>
    </row>
    <row r="26" spans="1:10">
      <c r="A26" s="4" t="s">
        <v>0</v>
      </c>
      <c r="B26" s="24" t="s">
        <v>1</v>
      </c>
      <c r="C26" s="4"/>
      <c r="D26" s="26"/>
      <c r="E26" s="4" t="s">
        <v>23</v>
      </c>
      <c r="F26" s="4" t="s">
        <v>23</v>
      </c>
      <c r="G26" s="4" t="s">
        <v>23</v>
      </c>
      <c r="H26" s="4" t="s">
        <v>23</v>
      </c>
      <c r="I26" s="4" t="s">
        <v>23</v>
      </c>
      <c r="J26" s="4"/>
    </row>
    <row r="27" spans="1:10">
      <c r="A27" s="9">
        <v>0</v>
      </c>
      <c r="B27" s="25">
        <v>3</v>
      </c>
      <c r="C27" s="31"/>
      <c r="D27" s="27"/>
      <c r="E27" s="8">
        <f>(A27/50)*18*B27</f>
        <v>0</v>
      </c>
      <c r="F27" s="8">
        <f>(A27/50)*12*B27</f>
        <v>0</v>
      </c>
      <c r="G27" s="8">
        <f>(A27/50)*21*B27</f>
        <v>0</v>
      </c>
      <c r="H27" s="8">
        <f>(A27/50)*18*B27</f>
        <v>0</v>
      </c>
      <c r="I27" s="8">
        <f>(A27/50)*26*B27</f>
        <v>0</v>
      </c>
      <c r="J27" s="30"/>
    </row>
    <row r="28" spans="1:10">
      <c r="A28" s="9">
        <v>0</v>
      </c>
      <c r="B28" s="25">
        <v>3</v>
      </c>
      <c r="C28" s="31"/>
      <c r="D28" s="27"/>
      <c r="E28" s="8">
        <f>(A28/50)*18*B28</f>
        <v>0</v>
      </c>
      <c r="F28" s="8">
        <f>(A28/50)*12*B28</f>
        <v>0</v>
      </c>
      <c r="G28" s="8">
        <f>(A28/50)*21*B28</f>
        <v>0</v>
      </c>
      <c r="H28" s="8">
        <f>(A28/50)*18*B28</f>
        <v>0</v>
      </c>
      <c r="I28" s="8">
        <f>(A28/50)*26*B28</f>
        <v>0</v>
      </c>
      <c r="J28" s="30"/>
    </row>
    <row r="29" spans="1:10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>
      <c r="A30" s="109" t="s">
        <v>17</v>
      </c>
      <c r="B30" s="110"/>
      <c r="C30" s="110"/>
      <c r="D30" s="110"/>
      <c r="E30" s="110"/>
      <c r="F30" s="110"/>
      <c r="G30" s="110"/>
      <c r="H30" s="110"/>
      <c r="I30" s="6"/>
      <c r="J30" s="6"/>
    </row>
    <row r="31" spans="1:10">
      <c r="A31" s="11"/>
      <c r="B31" s="12"/>
      <c r="C31" s="17"/>
      <c r="D31" s="12"/>
      <c r="E31" s="28" t="s">
        <v>24</v>
      </c>
      <c r="F31" s="28" t="s">
        <v>27</v>
      </c>
      <c r="G31" s="28" t="s">
        <v>25</v>
      </c>
      <c r="H31" s="29" t="s">
        <v>26</v>
      </c>
      <c r="I31" s="29" t="s">
        <v>28</v>
      </c>
      <c r="J31" s="29" t="s">
        <v>30</v>
      </c>
    </row>
    <row r="32" spans="1:10">
      <c r="A32" s="4" t="s">
        <v>0</v>
      </c>
      <c r="B32" s="24" t="s">
        <v>1</v>
      </c>
      <c r="C32" s="4"/>
      <c r="D32" s="26"/>
      <c r="E32" s="4" t="s">
        <v>23</v>
      </c>
      <c r="F32" s="4" t="s">
        <v>23</v>
      </c>
      <c r="G32" s="4" t="s">
        <v>23</v>
      </c>
      <c r="H32" s="4" t="s">
        <v>23</v>
      </c>
      <c r="I32" s="4" t="s">
        <v>23</v>
      </c>
      <c r="J32" s="4" t="s">
        <v>23</v>
      </c>
    </row>
    <row r="33" spans="1:10">
      <c r="A33" s="9">
        <v>90</v>
      </c>
      <c r="B33" s="25">
        <v>1</v>
      </c>
      <c r="C33" s="31"/>
      <c r="D33" s="27"/>
      <c r="E33" s="8">
        <f>(A33/50)*2*B33</f>
        <v>3.6</v>
      </c>
      <c r="F33" s="8">
        <f>(A33/50)*2*B33</f>
        <v>3.6</v>
      </c>
      <c r="G33" s="8">
        <f>(A33/50)*0.5*B33</f>
        <v>0.9</v>
      </c>
      <c r="H33" s="8">
        <f>(A33/50)*6*B33</f>
        <v>10.8</v>
      </c>
      <c r="I33" s="8">
        <f>(A33/50)*4*B33</f>
        <v>7.2</v>
      </c>
      <c r="J33" s="8">
        <f>(A33/50)*5*B33</f>
        <v>9</v>
      </c>
    </row>
    <row r="34" spans="1:10">
      <c r="A34" s="9">
        <v>0</v>
      </c>
      <c r="B34" s="25">
        <v>3</v>
      </c>
      <c r="C34" s="31"/>
      <c r="D34" s="27"/>
      <c r="E34" s="8">
        <f>(A34/50)*2*B34</f>
        <v>0</v>
      </c>
      <c r="F34" s="8">
        <f>(A34/50)*2*B34</f>
        <v>0</v>
      </c>
      <c r="G34" s="8">
        <f>(A34/50)*0.5*B34</f>
        <v>0</v>
      </c>
      <c r="H34" s="8">
        <f>(A34/50)*6*B34</f>
        <v>0</v>
      </c>
      <c r="I34" s="8">
        <f>(A34/50)*4*B34</f>
        <v>0</v>
      </c>
      <c r="J34" s="8">
        <f>(A34/50)*5*B34</f>
        <v>0</v>
      </c>
    </row>
    <row r="35" spans="1:10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>
      <c r="A37" s="23" t="s">
        <v>33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>
      <c r="A38" t="s">
        <v>29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>
      <c r="A39" s="6" t="s">
        <v>31</v>
      </c>
      <c r="B39" s="6"/>
      <c r="C39" s="6"/>
      <c r="D39" s="6"/>
      <c r="E39" s="6"/>
      <c r="F39" s="6"/>
      <c r="G39" s="6"/>
      <c r="H39" s="6"/>
      <c r="I39" s="6"/>
      <c r="J39" s="6"/>
    </row>
  </sheetData>
  <mergeCells count="7">
    <mergeCell ref="A1:J1"/>
    <mergeCell ref="A24:H24"/>
    <mergeCell ref="A30:H30"/>
    <mergeCell ref="A3:H3"/>
    <mergeCell ref="A8:H8"/>
    <mergeCell ref="A19:H19"/>
    <mergeCell ref="A14:H14"/>
  </mergeCells>
  <phoneticPr fontId="0" type="noConversion"/>
  <pageMargins left="0.75" right="0.75" top="1" bottom="1" header="0.5" footer="0.5"/>
  <pageSetup scale="9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200" zoomScaleNormal="200" workbookViewId="0">
      <selection activeCell="E11" sqref="E11"/>
    </sheetView>
  </sheetViews>
  <sheetFormatPr defaultRowHeight="12.75"/>
  <cols>
    <col min="1" max="1" width="9.28515625" bestFit="1" customWidth="1"/>
    <col min="2" max="2" width="7" customWidth="1"/>
    <col min="3" max="3" width="7.85546875" customWidth="1"/>
    <col min="4" max="4" width="6.85546875" customWidth="1"/>
    <col min="5" max="10" width="10" customWidth="1"/>
  </cols>
  <sheetData>
    <row r="1" spans="1:11" ht="18">
      <c r="A1" s="112" t="s">
        <v>11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1">
      <c r="A3" s="113" t="s">
        <v>41</v>
      </c>
      <c r="B3" s="114"/>
      <c r="C3" s="114"/>
      <c r="D3" s="114"/>
      <c r="E3" s="114"/>
      <c r="F3" s="114"/>
      <c r="G3" s="114"/>
      <c r="H3" s="114"/>
      <c r="I3" s="6"/>
      <c r="J3" s="6"/>
    </row>
    <row r="4" spans="1:11">
      <c r="A4" s="4" t="s">
        <v>34</v>
      </c>
      <c r="B4" s="7" t="s">
        <v>8</v>
      </c>
      <c r="C4" s="7" t="s">
        <v>35</v>
      </c>
      <c r="D4" s="36" t="s">
        <v>1</v>
      </c>
      <c r="E4" s="32"/>
      <c r="F4" s="32"/>
      <c r="G4" s="33"/>
      <c r="H4" s="33"/>
      <c r="I4" s="6"/>
      <c r="J4" s="6"/>
    </row>
    <row r="5" spans="1:11">
      <c r="A5" s="9">
        <v>500</v>
      </c>
      <c r="B5" s="1">
        <v>4</v>
      </c>
      <c r="C5" s="1">
        <v>500</v>
      </c>
      <c r="D5" s="38">
        <f>(A5*12)/C5/B5</f>
        <v>3</v>
      </c>
      <c r="E5" s="34"/>
      <c r="F5" s="34"/>
      <c r="G5" s="35"/>
      <c r="H5" s="35"/>
      <c r="I5" s="6"/>
      <c r="J5" s="6"/>
    </row>
    <row r="6" spans="1:11">
      <c r="A6" s="9">
        <v>23000</v>
      </c>
      <c r="B6" s="1">
        <v>4</v>
      </c>
      <c r="C6" s="1">
        <v>6000</v>
      </c>
      <c r="D6" s="38">
        <f>(A6*12)/C6/B6</f>
        <v>11.5</v>
      </c>
      <c r="E6" s="34"/>
      <c r="F6" s="34"/>
      <c r="G6" s="35"/>
      <c r="H6" s="35"/>
      <c r="I6" s="6"/>
      <c r="J6" s="6"/>
    </row>
    <row r="7" spans="1:1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1">
      <c r="A8" s="115" t="s">
        <v>38</v>
      </c>
      <c r="B8" s="116"/>
      <c r="C8" s="116"/>
      <c r="D8" s="116"/>
      <c r="E8" s="114"/>
      <c r="F8" s="114"/>
      <c r="G8" s="114"/>
      <c r="H8" s="114"/>
      <c r="I8" s="6"/>
      <c r="J8" s="6"/>
    </row>
    <row r="9" spans="1:11">
      <c r="A9" s="4" t="s">
        <v>34</v>
      </c>
      <c r="B9" s="44"/>
      <c r="C9" s="7" t="s">
        <v>35</v>
      </c>
      <c r="D9" s="36" t="s">
        <v>1</v>
      </c>
      <c r="E9" s="32"/>
      <c r="F9" s="32"/>
      <c r="G9" s="33"/>
      <c r="H9" s="33"/>
      <c r="I9" s="6"/>
      <c r="J9" s="6"/>
    </row>
    <row r="10" spans="1:11">
      <c r="A10" s="9">
        <v>500</v>
      </c>
      <c r="B10" s="44"/>
      <c r="C10" s="1">
        <v>500</v>
      </c>
      <c r="D10" s="38">
        <f>(A10*12)/C10/3</f>
        <v>4</v>
      </c>
      <c r="E10" s="34"/>
      <c r="F10" s="37"/>
      <c r="G10" s="35"/>
      <c r="H10" s="35"/>
      <c r="I10" s="6"/>
      <c r="J10" s="6"/>
    </row>
    <row r="11" spans="1:11">
      <c r="A11" s="9">
        <v>23000</v>
      </c>
      <c r="B11" s="44"/>
      <c r="C11" s="1">
        <v>6000</v>
      </c>
      <c r="D11" s="38">
        <f>(A11*12)/C11/3</f>
        <v>15.333333333333334</v>
      </c>
      <c r="E11" s="34"/>
      <c r="F11" s="37"/>
      <c r="G11" s="35"/>
      <c r="H11" s="35"/>
      <c r="I11" s="6"/>
      <c r="J11" s="6"/>
    </row>
    <row r="12" spans="1:11">
      <c r="A12" s="13"/>
      <c r="B12" s="10"/>
      <c r="C12" s="10"/>
      <c r="D12" s="10"/>
      <c r="E12" s="34"/>
      <c r="F12" s="37"/>
      <c r="G12" s="35"/>
      <c r="H12" s="35"/>
      <c r="I12" s="6"/>
      <c r="J12" s="6"/>
    </row>
    <row r="13" spans="1:11">
      <c r="A13" s="117" t="s">
        <v>39</v>
      </c>
      <c r="B13" s="117"/>
      <c r="C13" s="117"/>
      <c r="D13" s="117"/>
      <c r="E13" s="117"/>
      <c r="F13" s="117"/>
      <c r="G13" s="117"/>
      <c r="H13" s="117"/>
      <c r="J13" s="6"/>
    </row>
    <row r="14" spans="1:11">
      <c r="A14" s="4" t="s">
        <v>36</v>
      </c>
      <c r="B14" s="45"/>
      <c r="C14" s="7" t="s">
        <v>35</v>
      </c>
      <c r="D14" s="36" t="s">
        <v>1</v>
      </c>
      <c r="E14" s="33"/>
      <c r="F14" s="32"/>
      <c r="G14" s="32"/>
      <c r="H14" s="33"/>
      <c r="I14" s="33"/>
      <c r="J14" s="32"/>
      <c r="K14" s="40"/>
    </row>
    <row r="15" spans="1:11">
      <c r="A15" s="9">
        <v>50</v>
      </c>
      <c r="B15" s="45"/>
      <c r="C15" s="1">
        <v>500</v>
      </c>
      <c r="D15" s="38">
        <f>(A15*50)/C15/2</f>
        <v>2.5</v>
      </c>
      <c r="E15" s="34"/>
      <c r="F15" s="41"/>
      <c r="G15" s="42"/>
      <c r="H15" s="43"/>
      <c r="I15" s="43"/>
      <c r="J15" s="32"/>
      <c r="K15" s="40"/>
    </row>
    <row r="16" spans="1:11">
      <c r="A16" s="9">
        <v>78</v>
      </c>
      <c r="B16" s="45"/>
      <c r="C16" s="1">
        <v>6000</v>
      </c>
      <c r="D16" s="38">
        <f>(A16*50)/C16/2</f>
        <v>0.32500000000000001</v>
      </c>
      <c r="E16" s="34"/>
      <c r="F16" s="41"/>
      <c r="G16" s="42"/>
      <c r="H16" s="43"/>
      <c r="I16" s="43"/>
      <c r="J16" s="32"/>
      <c r="K16" s="40"/>
    </row>
    <row r="17" spans="1:10">
      <c r="A17" s="13"/>
      <c r="B17" s="10"/>
      <c r="C17" s="10"/>
      <c r="D17" s="10"/>
      <c r="E17" s="34"/>
      <c r="F17" s="37"/>
      <c r="G17" s="33"/>
      <c r="H17" s="33"/>
      <c r="I17" s="39"/>
      <c r="J17" s="39"/>
    </row>
  </sheetData>
  <mergeCells count="4">
    <mergeCell ref="A1:J1"/>
    <mergeCell ref="A3:H3"/>
    <mergeCell ref="A8:H8"/>
    <mergeCell ref="A13:H13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1"/>
  <sheetViews>
    <sheetView zoomScale="90" zoomScaleNormal="90" workbookViewId="0">
      <selection activeCell="E2" sqref="E2:F2"/>
    </sheetView>
  </sheetViews>
  <sheetFormatPr defaultRowHeight="12.75"/>
  <cols>
    <col min="1" max="1" width="17" style="107" customWidth="1"/>
    <col min="2" max="2" width="111.28515625" style="107" customWidth="1"/>
    <col min="3" max="3" width="11.140625" style="106" customWidth="1"/>
    <col min="4" max="4" width="8.5703125" style="106" customWidth="1"/>
    <col min="5" max="5" width="13.42578125" style="107" customWidth="1"/>
    <col min="6" max="6" width="14.85546875" style="106" customWidth="1"/>
    <col min="7" max="16384" width="9.140625" style="107"/>
  </cols>
  <sheetData>
    <row r="1" spans="1:6" s="48" customFormat="1" ht="99.75" customHeight="1">
      <c r="A1" s="118" t="s">
        <v>42</v>
      </c>
      <c r="B1" s="119"/>
      <c r="C1" s="119"/>
      <c r="D1" s="119"/>
      <c r="E1" s="119"/>
      <c r="F1" s="120"/>
    </row>
    <row r="2" spans="1:6" s="48" customFormat="1" ht="49.5" customHeight="1">
      <c r="A2" s="121" t="s">
        <v>43</v>
      </c>
      <c r="B2" s="122"/>
      <c r="C2" s="49" t="s">
        <v>44</v>
      </c>
      <c r="D2" s="50"/>
      <c r="E2" s="127">
        <v>100</v>
      </c>
      <c r="F2" s="128"/>
    </row>
    <row r="3" spans="1:6" s="48" customFormat="1" ht="41.25" customHeight="1">
      <c r="A3" s="123"/>
      <c r="B3" s="124"/>
      <c r="C3" s="49" t="s">
        <v>45</v>
      </c>
      <c r="D3" s="50"/>
      <c r="E3" s="129">
        <v>5</v>
      </c>
      <c r="F3" s="130"/>
    </row>
    <row r="4" spans="1:6" s="48" customFormat="1" ht="36" customHeight="1">
      <c r="A4" s="125"/>
      <c r="B4" s="126"/>
      <c r="C4" s="51"/>
      <c r="D4" s="52"/>
      <c r="E4" s="131"/>
      <c r="F4" s="132"/>
    </row>
    <row r="5" spans="1:6" s="48" customFormat="1" ht="54" customHeight="1">
      <c r="A5" s="133" t="s">
        <v>46</v>
      </c>
      <c r="B5" s="134"/>
      <c r="C5" s="135" t="s">
        <v>47</v>
      </c>
      <c r="D5" s="136"/>
      <c r="E5" s="136"/>
      <c r="F5" s="136"/>
    </row>
    <row r="6" spans="1:6" s="55" customFormat="1" ht="20.25">
      <c r="A6" s="53" t="s">
        <v>48</v>
      </c>
      <c r="B6" s="54" t="s">
        <v>49</v>
      </c>
      <c r="C6" s="54" t="s">
        <v>50</v>
      </c>
      <c r="D6" s="54" t="s">
        <v>51</v>
      </c>
      <c r="E6" s="54" t="s">
        <v>52</v>
      </c>
      <c r="F6" s="54" t="s">
        <v>53</v>
      </c>
    </row>
    <row r="7" spans="1:6" s="60" customFormat="1" ht="15.75" hidden="1">
      <c r="A7" s="56" t="s">
        <v>54</v>
      </c>
      <c r="B7" s="57" t="s">
        <v>55</v>
      </c>
      <c r="C7" s="56">
        <v>1</v>
      </c>
      <c r="D7" s="56" t="s">
        <v>56</v>
      </c>
      <c r="E7" s="58"/>
      <c r="F7" s="59">
        <f>E7*C7</f>
        <v>0</v>
      </c>
    </row>
    <row r="8" spans="1:6" s="60" customFormat="1" ht="15.75" hidden="1">
      <c r="A8" s="56" t="s">
        <v>57</v>
      </c>
      <c r="B8" s="57" t="s">
        <v>58</v>
      </c>
      <c r="C8" s="56">
        <v>1</v>
      </c>
      <c r="D8" s="56" t="s">
        <v>56</v>
      </c>
      <c r="E8" s="58"/>
      <c r="F8" s="59">
        <f>E8*C8</f>
        <v>0</v>
      </c>
    </row>
    <row r="9" spans="1:6" s="60" customFormat="1" ht="15.75" hidden="1">
      <c r="A9" s="56" t="s">
        <v>59</v>
      </c>
      <c r="B9" s="57" t="s">
        <v>60</v>
      </c>
      <c r="C9" s="56">
        <v>1</v>
      </c>
      <c r="D9" s="56" t="s">
        <v>56</v>
      </c>
      <c r="E9" s="58"/>
      <c r="F9" s="59">
        <f>E9*C9</f>
        <v>0</v>
      </c>
    </row>
    <row r="10" spans="1:6" s="60" customFormat="1" ht="15.75" hidden="1">
      <c r="A10" s="56" t="s">
        <v>61</v>
      </c>
      <c r="B10" s="57" t="s">
        <v>62</v>
      </c>
      <c r="C10" s="56">
        <v>1</v>
      </c>
      <c r="D10" s="56" t="s">
        <v>56</v>
      </c>
      <c r="E10" s="58"/>
      <c r="F10" s="59">
        <f>E10*C10</f>
        <v>0</v>
      </c>
    </row>
    <row r="11" spans="1:6" s="60" customFormat="1" ht="15.75" hidden="1">
      <c r="A11" s="61" t="s">
        <v>63</v>
      </c>
      <c r="B11" s="57" t="s">
        <v>64</v>
      </c>
      <c r="C11" s="56">
        <v>1</v>
      </c>
      <c r="D11" s="56" t="s">
        <v>56</v>
      </c>
      <c r="E11" s="58"/>
      <c r="F11" s="59">
        <v>0</v>
      </c>
    </row>
    <row r="12" spans="1:6" s="60" customFormat="1" ht="15.75" hidden="1">
      <c r="A12" s="56" t="s">
        <v>65</v>
      </c>
      <c r="B12" s="57" t="s">
        <v>66</v>
      </c>
      <c r="C12" s="56">
        <v>1</v>
      </c>
      <c r="D12" s="56" t="s">
        <v>56</v>
      </c>
      <c r="E12" s="58"/>
      <c r="F12" s="59">
        <f t="shared" ref="F12:F75" si="0">E12*C12</f>
        <v>0</v>
      </c>
    </row>
    <row r="13" spans="1:6" s="60" customFormat="1" ht="15.75" hidden="1">
      <c r="A13" s="56" t="s">
        <v>67</v>
      </c>
      <c r="B13" s="57" t="s">
        <v>68</v>
      </c>
      <c r="C13" s="56">
        <v>1</v>
      </c>
      <c r="D13" s="56" t="s">
        <v>56</v>
      </c>
      <c r="E13" s="58"/>
      <c r="F13" s="59">
        <f t="shared" si="0"/>
        <v>0</v>
      </c>
    </row>
    <row r="14" spans="1:6" s="60" customFormat="1" ht="15.75" hidden="1">
      <c r="A14" s="56" t="s">
        <v>69</v>
      </c>
      <c r="B14" s="57" t="s">
        <v>70</v>
      </c>
      <c r="C14" s="56">
        <v>1</v>
      </c>
      <c r="D14" s="56" t="s">
        <v>56</v>
      </c>
      <c r="E14" s="58"/>
      <c r="F14" s="59">
        <f t="shared" si="0"/>
        <v>0</v>
      </c>
    </row>
    <row r="15" spans="1:6" s="60" customFormat="1" ht="15.75" hidden="1">
      <c r="A15" s="56" t="s">
        <v>71</v>
      </c>
      <c r="B15" s="57" t="s">
        <v>72</v>
      </c>
      <c r="C15" s="56">
        <v>1</v>
      </c>
      <c r="D15" s="56" t="s">
        <v>56</v>
      </c>
      <c r="E15" s="58"/>
      <c r="F15" s="59">
        <f t="shared" si="0"/>
        <v>0</v>
      </c>
    </row>
    <row r="16" spans="1:6" s="60" customFormat="1" ht="15.75" hidden="1">
      <c r="A16" s="56" t="s">
        <v>73</v>
      </c>
      <c r="B16" s="57" t="s">
        <v>74</v>
      </c>
      <c r="C16" s="56">
        <v>1</v>
      </c>
      <c r="D16" s="56" t="s">
        <v>56</v>
      </c>
      <c r="E16" s="58"/>
      <c r="F16" s="59">
        <f t="shared" si="0"/>
        <v>0</v>
      </c>
    </row>
    <row r="17" spans="1:6" s="60" customFormat="1" ht="15.75" hidden="1">
      <c r="A17" s="56" t="s">
        <v>75</v>
      </c>
      <c r="B17" s="57" t="s">
        <v>76</v>
      </c>
      <c r="C17" s="56">
        <v>1</v>
      </c>
      <c r="D17" s="56" t="s">
        <v>56</v>
      </c>
      <c r="E17" s="58"/>
      <c r="F17" s="59">
        <f t="shared" si="0"/>
        <v>0</v>
      </c>
    </row>
    <row r="18" spans="1:6" s="60" customFormat="1" ht="15.75" hidden="1">
      <c r="A18" s="56" t="s">
        <v>77</v>
      </c>
      <c r="B18" s="57" t="s">
        <v>78</v>
      </c>
      <c r="C18" s="56">
        <v>1</v>
      </c>
      <c r="D18" s="56" t="s">
        <v>56</v>
      </c>
      <c r="E18" s="58"/>
      <c r="F18" s="59">
        <f t="shared" si="0"/>
        <v>0</v>
      </c>
    </row>
    <row r="19" spans="1:6" s="60" customFormat="1" ht="15.75" hidden="1">
      <c r="A19" s="56" t="s">
        <v>79</v>
      </c>
      <c r="B19" s="62" t="s">
        <v>80</v>
      </c>
      <c r="C19" s="56">
        <v>1</v>
      </c>
      <c r="D19" s="56" t="s">
        <v>56</v>
      </c>
      <c r="E19" s="58"/>
      <c r="F19" s="59">
        <f t="shared" si="0"/>
        <v>0</v>
      </c>
    </row>
    <row r="20" spans="1:6" s="60" customFormat="1" ht="15.75" hidden="1">
      <c r="A20" s="56" t="s">
        <v>81</v>
      </c>
      <c r="B20" s="57" t="s">
        <v>82</v>
      </c>
      <c r="C20" s="56">
        <v>13</v>
      </c>
      <c r="D20" s="56" t="s">
        <v>56</v>
      </c>
      <c r="E20" s="58"/>
      <c r="F20" s="59">
        <f t="shared" si="0"/>
        <v>0</v>
      </c>
    </row>
    <row r="21" spans="1:6" s="60" customFormat="1" ht="15.75" hidden="1">
      <c r="A21" s="56" t="s">
        <v>83</v>
      </c>
      <c r="B21" s="57" t="s">
        <v>84</v>
      </c>
      <c r="C21" s="56">
        <v>13</v>
      </c>
      <c r="D21" s="56" t="s">
        <v>56</v>
      </c>
      <c r="E21" s="58"/>
      <c r="F21" s="59">
        <f t="shared" si="0"/>
        <v>0</v>
      </c>
    </row>
    <row r="22" spans="1:6" s="60" customFormat="1" ht="15.75" hidden="1">
      <c r="A22" s="56" t="s">
        <v>85</v>
      </c>
      <c r="B22" s="57" t="s">
        <v>86</v>
      </c>
      <c r="C22" s="56">
        <v>10</v>
      </c>
      <c r="D22" s="56" t="s">
        <v>56</v>
      </c>
      <c r="E22" s="58"/>
      <c r="F22" s="59">
        <f t="shared" si="0"/>
        <v>0</v>
      </c>
    </row>
    <row r="23" spans="1:6" s="60" customFormat="1" ht="15.75" hidden="1">
      <c r="A23" s="56" t="s">
        <v>87</v>
      </c>
      <c r="B23" s="57" t="s">
        <v>88</v>
      </c>
      <c r="C23" s="56">
        <v>20</v>
      </c>
      <c r="D23" s="56" t="s">
        <v>56</v>
      </c>
      <c r="E23" s="58"/>
      <c r="F23" s="59">
        <f t="shared" si="0"/>
        <v>0</v>
      </c>
    </row>
    <row r="24" spans="1:6" s="60" customFormat="1" ht="15.75" hidden="1">
      <c r="A24" s="56" t="s">
        <v>89</v>
      </c>
      <c r="B24" s="57" t="s">
        <v>90</v>
      </c>
      <c r="C24" s="56">
        <v>1</v>
      </c>
      <c r="D24" s="56" t="s">
        <v>56</v>
      </c>
      <c r="E24" s="58"/>
      <c r="F24" s="59">
        <f t="shared" si="0"/>
        <v>0</v>
      </c>
    </row>
    <row r="25" spans="1:6" s="60" customFormat="1" ht="15.75" hidden="1">
      <c r="A25" s="56" t="s">
        <v>91</v>
      </c>
      <c r="B25" s="63" t="s">
        <v>92</v>
      </c>
      <c r="C25" s="56">
        <v>18</v>
      </c>
      <c r="D25" s="56" t="s">
        <v>56</v>
      </c>
      <c r="E25" s="58"/>
      <c r="F25" s="59">
        <f t="shared" si="0"/>
        <v>0</v>
      </c>
    </row>
    <row r="26" spans="1:6" s="60" customFormat="1" ht="15.75" hidden="1">
      <c r="A26" s="56" t="s">
        <v>93</v>
      </c>
      <c r="B26" s="57" t="s">
        <v>94</v>
      </c>
      <c r="C26" s="56">
        <v>1</v>
      </c>
      <c r="D26" s="56" t="s">
        <v>56</v>
      </c>
      <c r="E26" s="58"/>
      <c r="F26" s="59">
        <f t="shared" si="0"/>
        <v>0</v>
      </c>
    </row>
    <row r="27" spans="1:6" s="60" customFormat="1" ht="15.75" hidden="1">
      <c r="A27" s="56" t="s">
        <v>95</v>
      </c>
      <c r="B27" s="57" t="s">
        <v>96</v>
      </c>
      <c r="C27" s="56">
        <v>25</v>
      </c>
      <c r="D27" s="56" t="s">
        <v>56</v>
      </c>
      <c r="E27" s="58"/>
      <c r="F27" s="59">
        <f t="shared" si="0"/>
        <v>0</v>
      </c>
    </row>
    <row r="28" spans="1:6" s="60" customFormat="1" ht="15.75" hidden="1">
      <c r="A28" s="56" t="s">
        <v>97</v>
      </c>
      <c r="B28" s="57" t="s">
        <v>98</v>
      </c>
      <c r="C28" s="56">
        <v>25</v>
      </c>
      <c r="D28" s="56" t="s">
        <v>56</v>
      </c>
      <c r="E28" s="58"/>
      <c r="F28" s="59">
        <f t="shared" si="0"/>
        <v>0</v>
      </c>
    </row>
    <row r="29" spans="1:6" s="60" customFormat="1" ht="15.75" hidden="1">
      <c r="A29" s="56" t="s">
        <v>99</v>
      </c>
      <c r="B29" s="62" t="s">
        <v>100</v>
      </c>
      <c r="C29" s="56">
        <v>20</v>
      </c>
      <c r="D29" s="56" t="s">
        <v>56</v>
      </c>
      <c r="E29" s="58"/>
      <c r="F29" s="59">
        <f t="shared" si="0"/>
        <v>0</v>
      </c>
    </row>
    <row r="30" spans="1:6" s="60" customFormat="1" ht="15.75" hidden="1">
      <c r="A30" s="56" t="s">
        <v>101</v>
      </c>
      <c r="B30" s="57" t="s">
        <v>102</v>
      </c>
      <c r="C30" s="56">
        <v>20</v>
      </c>
      <c r="D30" s="56" t="s">
        <v>56</v>
      </c>
      <c r="E30" s="58"/>
      <c r="F30" s="59">
        <f t="shared" si="0"/>
        <v>0</v>
      </c>
    </row>
    <row r="31" spans="1:6" s="60" customFormat="1" ht="15.75" hidden="1">
      <c r="A31" s="56" t="s">
        <v>103</v>
      </c>
      <c r="B31" s="57" t="s">
        <v>104</v>
      </c>
      <c r="C31" s="56">
        <v>20</v>
      </c>
      <c r="D31" s="56" t="s">
        <v>56</v>
      </c>
      <c r="E31" s="58"/>
      <c r="F31" s="59">
        <f t="shared" si="0"/>
        <v>0</v>
      </c>
    </row>
    <row r="32" spans="1:6" s="60" customFormat="1" ht="15.75" hidden="1">
      <c r="A32" s="56" t="s">
        <v>105</v>
      </c>
      <c r="B32" s="57" t="s">
        <v>106</v>
      </c>
      <c r="C32" s="56">
        <v>20</v>
      </c>
      <c r="D32" s="56" t="s">
        <v>56</v>
      </c>
      <c r="E32" s="58"/>
      <c r="F32" s="59">
        <f t="shared" si="0"/>
        <v>0</v>
      </c>
    </row>
    <row r="33" spans="1:6" s="60" customFormat="1" ht="15.75" hidden="1">
      <c r="A33" s="56" t="s">
        <v>107</v>
      </c>
      <c r="B33" s="57" t="s">
        <v>108</v>
      </c>
      <c r="C33" s="56">
        <v>20</v>
      </c>
      <c r="D33" s="56" t="s">
        <v>56</v>
      </c>
      <c r="E33" s="58"/>
      <c r="F33" s="59">
        <f t="shared" si="0"/>
        <v>0</v>
      </c>
    </row>
    <row r="34" spans="1:6" s="60" customFormat="1" ht="15.75" hidden="1">
      <c r="A34" s="56" t="s">
        <v>109</v>
      </c>
      <c r="B34" s="57" t="s">
        <v>110</v>
      </c>
      <c r="C34" s="56">
        <v>2</v>
      </c>
      <c r="D34" s="56" t="s">
        <v>56</v>
      </c>
      <c r="E34" s="58"/>
      <c r="F34" s="59">
        <f t="shared" si="0"/>
        <v>0</v>
      </c>
    </row>
    <row r="35" spans="1:6" s="60" customFormat="1" ht="15.75" hidden="1">
      <c r="A35" s="56" t="s">
        <v>111</v>
      </c>
      <c r="B35" s="57" t="s">
        <v>112</v>
      </c>
      <c r="C35" s="56">
        <v>2</v>
      </c>
      <c r="D35" s="56" t="s">
        <v>56</v>
      </c>
      <c r="E35" s="58"/>
      <c r="F35" s="59">
        <f t="shared" si="0"/>
        <v>0</v>
      </c>
    </row>
    <row r="36" spans="1:6" s="60" customFormat="1" ht="15.75" hidden="1">
      <c r="A36" s="56" t="s">
        <v>113</v>
      </c>
      <c r="B36" s="57" t="s">
        <v>114</v>
      </c>
      <c r="C36" s="56">
        <v>2</v>
      </c>
      <c r="D36" s="56" t="s">
        <v>56</v>
      </c>
      <c r="E36" s="58"/>
      <c r="F36" s="59">
        <f t="shared" si="0"/>
        <v>0</v>
      </c>
    </row>
    <row r="37" spans="1:6" s="60" customFormat="1" ht="15.75" hidden="1">
      <c r="A37" s="56" t="s">
        <v>115</v>
      </c>
      <c r="B37" s="57" t="s">
        <v>116</v>
      </c>
      <c r="C37" s="56">
        <v>2</v>
      </c>
      <c r="D37" s="56" t="s">
        <v>56</v>
      </c>
      <c r="E37" s="58"/>
      <c r="F37" s="59">
        <f t="shared" si="0"/>
        <v>0</v>
      </c>
    </row>
    <row r="38" spans="1:6" s="60" customFormat="1" ht="15.75" hidden="1">
      <c r="A38" s="56" t="s">
        <v>117</v>
      </c>
      <c r="B38" s="63" t="s">
        <v>118</v>
      </c>
      <c r="C38" s="56">
        <v>1</v>
      </c>
      <c r="D38" s="56" t="s">
        <v>56</v>
      </c>
      <c r="E38" s="58"/>
      <c r="F38" s="59">
        <f t="shared" si="0"/>
        <v>0</v>
      </c>
    </row>
    <row r="39" spans="1:6" s="60" customFormat="1" ht="15.75" hidden="1">
      <c r="A39" s="56" t="s">
        <v>119</v>
      </c>
      <c r="B39" s="57" t="s">
        <v>120</v>
      </c>
      <c r="C39" s="56">
        <v>1</v>
      </c>
      <c r="D39" s="56" t="s">
        <v>56</v>
      </c>
      <c r="E39" s="58"/>
      <c r="F39" s="59">
        <f t="shared" si="0"/>
        <v>0</v>
      </c>
    </row>
    <row r="40" spans="1:6" s="60" customFormat="1" ht="15.75" hidden="1">
      <c r="A40" s="56" t="s">
        <v>121</v>
      </c>
      <c r="B40" s="57" t="s">
        <v>122</v>
      </c>
      <c r="C40" s="56">
        <v>1</v>
      </c>
      <c r="D40" s="56" t="s">
        <v>56</v>
      </c>
      <c r="E40" s="58"/>
      <c r="F40" s="59">
        <f t="shared" si="0"/>
        <v>0</v>
      </c>
    </row>
    <row r="41" spans="1:6" s="60" customFormat="1" ht="15.75" hidden="1">
      <c r="A41" s="56" t="s">
        <v>123</v>
      </c>
      <c r="B41" s="57" t="s">
        <v>124</v>
      </c>
      <c r="C41" s="56">
        <v>2</v>
      </c>
      <c r="D41" s="56" t="s">
        <v>56</v>
      </c>
      <c r="E41" s="58"/>
      <c r="F41" s="59">
        <f t="shared" si="0"/>
        <v>0</v>
      </c>
    </row>
    <row r="42" spans="1:6" s="60" customFormat="1" ht="15.75">
      <c r="A42" s="64" t="s">
        <v>125</v>
      </c>
      <c r="B42" s="65" t="s">
        <v>126</v>
      </c>
      <c r="C42" s="64">
        <v>1</v>
      </c>
      <c r="D42" s="64" t="s">
        <v>127</v>
      </c>
      <c r="E42" s="66">
        <f>(E2/50)*18*E3</f>
        <v>180</v>
      </c>
      <c r="F42" s="67">
        <f t="shared" si="0"/>
        <v>180</v>
      </c>
    </row>
    <row r="43" spans="1:6" s="60" customFormat="1" ht="15.75">
      <c r="A43" s="64" t="s">
        <v>128</v>
      </c>
      <c r="B43" s="65" t="s">
        <v>129</v>
      </c>
      <c r="C43" s="64">
        <v>1</v>
      </c>
      <c r="D43" s="64" t="s">
        <v>127</v>
      </c>
      <c r="E43" s="66">
        <f>(E2/50)*18*E3</f>
        <v>180</v>
      </c>
      <c r="F43" s="67">
        <f t="shared" si="0"/>
        <v>180</v>
      </c>
    </row>
    <row r="44" spans="1:6" s="60" customFormat="1" ht="15.75">
      <c r="A44" s="64" t="s">
        <v>130</v>
      </c>
      <c r="B44" s="65" t="s">
        <v>131</v>
      </c>
      <c r="C44" s="64">
        <v>1</v>
      </c>
      <c r="D44" s="64" t="s">
        <v>127</v>
      </c>
      <c r="E44" s="66">
        <f>(E2/50)*5*E3</f>
        <v>50</v>
      </c>
      <c r="F44" s="67">
        <f t="shared" si="0"/>
        <v>50</v>
      </c>
    </row>
    <row r="45" spans="1:6" s="60" customFormat="1" ht="15.75">
      <c r="A45" s="64" t="s">
        <v>132</v>
      </c>
      <c r="B45" s="65" t="s">
        <v>133</v>
      </c>
      <c r="C45" s="64">
        <v>1</v>
      </c>
      <c r="D45" s="64" t="s">
        <v>127</v>
      </c>
      <c r="E45" s="66">
        <f>(E2/50)*28*E3</f>
        <v>280</v>
      </c>
      <c r="F45" s="67">
        <f t="shared" si="0"/>
        <v>280</v>
      </c>
    </row>
    <row r="46" spans="1:6" s="60" customFormat="1" ht="15.75">
      <c r="A46" s="64" t="s">
        <v>134</v>
      </c>
      <c r="B46" s="65" t="s">
        <v>135</v>
      </c>
      <c r="C46" s="64">
        <v>1</v>
      </c>
      <c r="D46" s="64" t="s">
        <v>127</v>
      </c>
      <c r="E46" s="66">
        <f>(E2/50)*12*E3</f>
        <v>120</v>
      </c>
      <c r="F46" s="67">
        <f t="shared" si="0"/>
        <v>120</v>
      </c>
    </row>
    <row r="47" spans="1:6" s="60" customFormat="1" ht="15.75">
      <c r="A47" s="64" t="s">
        <v>136</v>
      </c>
      <c r="B47" s="65" t="s">
        <v>137</v>
      </c>
      <c r="C47" s="64">
        <v>1</v>
      </c>
      <c r="D47" s="64" t="s">
        <v>127</v>
      </c>
      <c r="E47" s="66">
        <f>(E2/50)*15*E3</f>
        <v>150</v>
      </c>
      <c r="F47" s="67">
        <f t="shared" si="0"/>
        <v>150</v>
      </c>
    </row>
    <row r="48" spans="1:6" s="60" customFormat="1" ht="15.75">
      <c r="A48" s="64" t="s">
        <v>138</v>
      </c>
      <c r="B48" s="65" t="s">
        <v>139</v>
      </c>
      <c r="C48" s="64">
        <v>1</v>
      </c>
      <c r="D48" s="64" t="s">
        <v>127</v>
      </c>
      <c r="E48" s="66">
        <f>(E2/50)*11*E3</f>
        <v>110</v>
      </c>
      <c r="F48" s="67">
        <f t="shared" si="0"/>
        <v>110</v>
      </c>
    </row>
    <row r="49" spans="1:6" s="60" customFormat="1" ht="15.75">
      <c r="A49" s="64" t="s">
        <v>140</v>
      </c>
      <c r="B49" s="65" t="s">
        <v>141</v>
      </c>
      <c r="C49" s="64">
        <v>1</v>
      </c>
      <c r="D49" s="64" t="s">
        <v>127</v>
      </c>
      <c r="E49" s="66">
        <f>(E2/50)*11*E3</f>
        <v>110</v>
      </c>
      <c r="F49" s="67">
        <f t="shared" si="0"/>
        <v>110</v>
      </c>
    </row>
    <row r="50" spans="1:6" s="60" customFormat="1" ht="15.75">
      <c r="A50" s="64" t="s">
        <v>142</v>
      </c>
      <c r="B50" s="65" t="s">
        <v>143</v>
      </c>
      <c r="C50" s="64">
        <v>1</v>
      </c>
      <c r="D50" s="64" t="s">
        <v>127</v>
      </c>
      <c r="E50" s="66">
        <f>(E2/50)*21*E3</f>
        <v>210</v>
      </c>
      <c r="F50" s="67">
        <f t="shared" si="0"/>
        <v>210</v>
      </c>
    </row>
    <row r="51" spans="1:6" s="60" customFormat="1" ht="15.75">
      <c r="A51" s="64" t="s">
        <v>144</v>
      </c>
      <c r="B51" s="65" t="s">
        <v>145</v>
      </c>
      <c r="C51" s="64">
        <v>1</v>
      </c>
      <c r="D51" s="64" t="s">
        <v>127</v>
      </c>
      <c r="E51" s="66">
        <f>(E2/50)*3.5*E3</f>
        <v>35</v>
      </c>
      <c r="F51" s="67">
        <f t="shared" si="0"/>
        <v>35</v>
      </c>
    </row>
    <row r="52" spans="1:6" s="60" customFormat="1" ht="15.75">
      <c r="A52" s="64" t="s">
        <v>146</v>
      </c>
      <c r="B52" s="65" t="s">
        <v>147</v>
      </c>
      <c r="C52" s="64">
        <v>1</v>
      </c>
      <c r="D52" s="64" t="s">
        <v>127</v>
      </c>
      <c r="E52" s="66">
        <f>(E2/50)*16*E3</f>
        <v>160</v>
      </c>
      <c r="F52" s="67">
        <f t="shared" si="0"/>
        <v>160</v>
      </c>
    </row>
    <row r="53" spans="1:6" s="60" customFormat="1" ht="15.75">
      <c r="A53" s="64" t="s">
        <v>148</v>
      </c>
      <c r="B53" s="65" t="s">
        <v>149</v>
      </c>
      <c r="C53" s="64">
        <v>1</v>
      </c>
      <c r="D53" s="64" t="s">
        <v>127</v>
      </c>
      <c r="E53" s="66">
        <f>(E2/50)*5*E3</f>
        <v>50</v>
      </c>
      <c r="F53" s="67">
        <f t="shared" si="0"/>
        <v>50</v>
      </c>
    </row>
    <row r="54" spans="1:6" s="60" customFormat="1" ht="15.75">
      <c r="A54" s="64" t="s">
        <v>150</v>
      </c>
      <c r="B54" s="65" t="s">
        <v>151</v>
      </c>
      <c r="C54" s="64">
        <v>1</v>
      </c>
      <c r="D54" s="64" t="s">
        <v>127</v>
      </c>
      <c r="E54" s="66">
        <f>(E2/50)*7.5*E3</f>
        <v>75</v>
      </c>
      <c r="F54" s="67">
        <f t="shared" si="0"/>
        <v>75</v>
      </c>
    </row>
    <row r="55" spans="1:6" s="60" customFormat="1" ht="15.75">
      <c r="A55" s="64" t="s">
        <v>152</v>
      </c>
      <c r="B55" s="65" t="s">
        <v>153</v>
      </c>
      <c r="C55" s="64">
        <v>1</v>
      </c>
      <c r="D55" s="64" t="s">
        <v>127</v>
      </c>
      <c r="E55" s="66">
        <f>(E2/50)*18*E3</f>
        <v>180</v>
      </c>
      <c r="F55" s="67">
        <f t="shared" si="0"/>
        <v>180</v>
      </c>
    </row>
    <row r="56" spans="1:6" s="60" customFormat="1" ht="15.75">
      <c r="A56" s="64" t="s">
        <v>154</v>
      </c>
      <c r="B56" s="65" t="s">
        <v>155</v>
      </c>
      <c r="C56" s="64">
        <v>1</v>
      </c>
      <c r="D56" s="64" t="s">
        <v>127</v>
      </c>
      <c r="E56" s="66">
        <f>(E2/50)*18*E3</f>
        <v>180</v>
      </c>
      <c r="F56" s="67">
        <f t="shared" si="0"/>
        <v>180</v>
      </c>
    </row>
    <row r="57" spans="1:6" s="60" customFormat="1" ht="15.75">
      <c r="A57" s="64" t="s">
        <v>156</v>
      </c>
      <c r="B57" s="65" t="s">
        <v>157</v>
      </c>
      <c r="C57" s="64">
        <v>1</v>
      </c>
      <c r="D57" s="64" t="s">
        <v>127</v>
      </c>
      <c r="E57" s="66">
        <f>(E2/50)*11*E3</f>
        <v>110</v>
      </c>
      <c r="F57" s="67">
        <f t="shared" si="0"/>
        <v>110</v>
      </c>
    </row>
    <row r="58" spans="1:6" s="60" customFormat="1" ht="15.75">
      <c r="A58" s="64" t="s">
        <v>158</v>
      </c>
      <c r="B58" s="65" t="s">
        <v>159</v>
      </c>
      <c r="C58" s="64">
        <v>1</v>
      </c>
      <c r="D58" s="64" t="s">
        <v>127</v>
      </c>
      <c r="E58" s="66">
        <f>(E2/50)*11*E3</f>
        <v>110</v>
      </c>
      <c r="F58" s="67">
        <f t="shared" si="0"/>
        <v>110</v>
      </c>
    </row>
    <row r="59" spans="1:6" s="60" customFormat="1" ht="15.75">
      <c r="A59" s="64" t="s">
        <v>160</v>
      </c>
      <c r="B59" s="65" t="s">
        <v>161</v>
      </c>
      <c r="C59" s="64">
        <v>1</v>
      </c>
      <c r="D59" s="64" t="s">
        <v>127</v>
      </c>
      <c r="E59" s="66">
        <f>(E2/50)*11*E3</f>
        <v>110</v>
      </c>
      <c r="F59" s="67">
        <f t="shared" si="0"/>
        <v>110</v>
      </c>
    </row>
    <row r="60" spans="1:6" s="68" customFormat="1" ht="15.75">
      <c r="A60" s="64" t="s">
        <v>162</v>
      </c>
      <c r="B60" s="65" t="s">
        <v>163</v>
      </c>
      <c r="C60" s="64">
        <v>1</v>
      </c>
      <c r="D60" s="64" t="s">
        <v>127</v>
      </c>
      <c r="E60" s="66">
        <f>(E2/50)*11*E3</f>
        <v>110</v>
      </c>
      <c r="F60" s="67">
        <f t="shared" si="0"/>
        <v>110</v>
      </c>
    </row>
    <row r="61" spans="1:6" s="60" customFormat="1" ht="15.75">
      <c r="A61" s="64" t="s">
        <v>164</v>
      </c>
      <c r="B61" s="65" t="s">
        <v>165</v>
      </c>
      <c r="C61" s="64">
        <v>1</v>
      </c>
      <c r="D61" s="64" t="s">
        <v>127</v>
      </c>
      <c r="E61" s="66">
        <f>(E2/50)*11*E3</f>
        <v>110</v>
      </c>
      <c r="F61" s="67">
        <f t="shared" si="0"/>
        <v>110</v>
      </c>
    </row>
    <row r="62" spans="1:6" s="60" customFormat="1" ht="15.75">
      <c r="A62" s="64" t="s">
        <v>166</v>
      </c>
      <c r="B62" s="69" t="s">
        <v>167</v>
      </c>
      <c r="C62" s="64">
        <v>1</v>
      </c>
      <c r="D62" s="64" t="s">
        <v>127</v>
      </c>
      <c r="E62" s="66">
        <f>(E2/50)*11*E3</f>
        <v>110</v>
      </c>
      <c r="F62" s="67">
        <f t="shared" si="0"/>
        <v>110</v>
      </c>
    </row>
    <row r="63" spans="1:6" s="60" customFormat="1" ht="15.75">
      <c r="A63" s="70">
        <v>8915000231508</v>
      </c>
      <c r="B63" s="71" t="s">
        <v>168</v>
      </c>
      <c r="C63" s="70">
        <v>1</v>
      </c>
      <c r="D63" s="70" t="s">
        <v>127</v>
      </c>
      <c r="E63" s="66">
        <f>(E2/50)*3.5*E3</f>
        <v>35</v>
      </c>
      <c r="F63" s="72">
        <f t="shared" si="0"/>
        <v>35</v>
      </c>
    </row>
    <row r="64" spans="1:6" s="60" customFormat="1" ht="15.75" hidden="1">
      <c r="A64" s="56" t="s">
        <v>169</v>
      </c>
      <c r="B64" s="73" t="s">
        <v>170</v>
      </c>
      <c r="C64" s="56">
        <v>1</v>
      </c>
      <c r="D64" s="56" t="s">
        <v>56</v>
      </c>
      <c r="E64" s="66">
        <f>(E14/50)*26*E15</f>
        <v>0</v>
      </c>
      <c r="F64" s="59">
        <f t="shared" si="0"/>
        <v>0</v>
      </c>
    </row>
    <row r="65" spans="1:6" s="60" customFormat="1" ht="15.75" hidden="1">
      <c r="A65" s="56" t="s">
        <v>171</v>
      </c>
      <c r="B65" s="73" t="s">
        <v>172</v>
      </c>
      <c r="C65" s="56">
        <v>1</v>
      </c>
      <c r="D65" s="56" t="s">
        <v>56</v>
      </c>
      <c r="E65" s="66"/>
      <c r="F65" s="59">
        <f t="shared" si="0"/>
        <v>0</v>
      </c>
    </row>
    <row r="66" spans="1:6" s="60" customFormat="1" ht="15.75" hidden="1">
      <c r="A66" s="56" t="s">
        <v>173</v>
      </c>
      <c r="B66" s="73" t="s">
        <v>174</v>
      </c>
      <c r="C66" s="56">
        <v>1</v>
      </c>
      <c r="D66" s="56" t="s">
        <v>56</v>
      </c>
      <c r="E66" s="66"/>
      <c r="F66" s="59">
        <f t="shared" si="0"/>
        <v>0</v>
      </c>
    </row>
    <row r="67" spans="1:6" s="60" customFormat="1" ht="15.75" hidden="1">
      <c r="A67" s="56" t="s">
        <v>175</v>
      </c>
      <c r="B67" s="73" t="s">
        <v>176</v>
      </c>
      <c r="C67" s="56">
        <v>1</v>
      </c>
      <c r="D67" s="56" t="s">
        <v>56</v>
      </c>
      <c r="E67" s="66"/>
      <c r="F67" s="59">
        <f t="shared" si="0"/>
        <v>0</v>
      </c>
    </row>
    <row r="68" spans="1:6" s="60" customFormat="1" ht="15.75" hidden="1">
      <c r="A68" s="56" t="s">
        <v>177</v>
      </c>
      <c r="B68" s="73" t="s">
        <v>178</v>
      </c>
      <c r="C68" s="56">
        <v>1</v>
      </c>
      <c r="D68" s="56" t="s">
        <v>56</v>
      </c>
      <c r="E68" s="66"/>
      <c r="F68" s="59">
        <f t="shared" si="0"/>
        <v>0</v>
      </c>
    </row>
    <row r="69" spans="1:6" s="60" customFormat="1" ht="15.75" hidden="1">
      <c r="A69" s="56" t="s">
        <v>179</v>
      </c>
      <c r="B69" s="63" t="s">
        <v>180</v>
      </c>
      <c r="C69" s="56">
        <v>4</v>
      </c>
      <c r="D69" s="56" t="s">
        <v>56</v>
      </c>
      <c r="E69" s="66"/>
      <c r="F69" s="59">
        <f t="shared" si="0"/>
        <v>0</v>
      </c>
    </row>
    <row r="70" spans="1:6" s="60" customFormat="1" ht="15.75" hidden="1">
      <c r="A70" s="56" t="s">
        <v>181</v>
      </c>
      <c r="B70" s="73" t="s">
        <v>182</v>
      </c>
      <c r="C70" s="56">
        <v>1</v>
      </c>
      <c r="D70" s="56" t="s">
        <v>56</v>
      </c>
      <c r="E70" s="66"/>
      <c r="F70" s="59">
        <f t="shared" si="0"/>
        <v>0</v>
      </c>
    </row>
    <row r="71" spans="1:6" s="60" customFormat="1" ht="15.75" hidden="1">
      <c r="A71" s="56" t="s">
        <v>183</v>
      </c>
      <c r="B71" s="73" t="s">
        <v>184</v>
      </c>
      <c r="C71" s="56">
        <v>1</v>
      </c>
      <c r="D71" s="56" t="s">
        <v>56</v>
      </c>
      <c r="E71" s="66"/>
      <c r="F71" s="59">
        <f t="shared" si="0"/>
        <v>0</v>
      </c>
    </row>
    <row r="72" spans="1:6" s="60" customFormat="1" ht="15.75" hidden="1">
      <c r="A72" s="56" t="s">
        <v>185</v>
      </c>
      <c r="B72" s="74" t="s">
        <v>186</v>
      </c>
      <c r="C72" s="56">
        <v>1</v>
      </c>
      <c r="D72" s="56" t="s">
        <v>56</v>
      </c>
      <c r="E72" s="66"/>
      <c r="F72" s="59">
        <f t="shared" si="0"/>
        <v>0</v>
      </c>
    </row>
    <row r="73" spans="1:6" s="60" customFormat="1" ht="15.75" hidden="1">
      <c r="A73" s="56" t="s">
        <v>187</v>
      </c>
      <c r="B73" s="74" t="s">
        <v>188</v>
      </c>
      <c r="C73" s="56">
        <v>1</v>
      </c>
      <c r="D73" s="56" t="s">
        <v>56</v>
      </c>
      <c r="E73" s="66"/>
      <c r="F73" s="59">
        <f t="shared" si="0"/>
        <v>0</v>
      </c>
    </row>
    <row r="74" spans="1:6" s="60" customFormat="1" ht="15.75" hidden="1">
      <c r="A74" s="56" t="s">
        <v>189</v>
      </c>
      <c r="B74" s="74" t="s">
        <v>190</v>
      </c>
      <c r="C74" s="56">
        <v>1</v>
      </c>
      <c r="D74" s="56" t="s">
        <v>56</v>
      </c>
      <c r="E74" s="66"/>
      <c r="F74" s="59">
        <f t="shared" si="0"/>
        <v>0</v>
      </c>
    </row>
    <row r="75" spans="1:6" s="60" customFormat="1" ht="15.75" hidden="1">
      <c r="A75" s="56" t="s">
        <v>191</v>
      </c>
      <c r="B75" s="57" t="s">
        <v>192</v>
      </c>
      <c r="C75" s="56">
        <v>1</v>
      </c>
      <c r="D75" s="56" t="s">
        <v>56</v>
      </c>
      <c r="E75" s="66"/>
      <c r="F75" s="59">
        <f t="shared" si="0"/>
        <v>0</v>
      </c>
    </row>
    <row r="76" spans="1:6" s="60" customFormat="1" ht="15.75" hidden="1">
      <c r="A76" s="56" t="s">
        <v>193</v>
      </c>
      <c r="B76" s="57" t="s">
        <v>194</v>
      </c>
      <c r="C76" s="56">
        <v>12</v>
      </c>
      <c r="D76" s="56" t="s">
        <v>56</v>
      </c>
      <c r="E76" s="66"/>
      <c r="F76" s="59">
        <f t="shared" ref="F76:F127" si="1">E76*C76</f>
        <v>0</v>
      </c>
    </row>
    <row r="77" spans="1:6" s="60" customFormat="1" ht="15.75" hidden="1">
      <c r="A77" s="56" t="s">
        <v>195</v>
      </c>
      <c r="B77" s="57" t="s">
        <v>196</v>
      </c>
      <c r="C77" s="56">
        <v>1</v>
      </c>
      <c r="D77" s="56" t="s">
        <v>56</v>
      </c>
      <c r="E77" s="66"/>
      <c r="F77" s="59">
        <f t="shared" si="1"/>
        <v>0</v>
      </c>
    </row>
    <row r="78" spans="1:6" s="60" customFormat="1" ht="15.75" hidden="1">
      <c r="A78" s="56" t="s">
        <v>197</v>
      </c>
      <c r="B78" s="57" t="s">
        <v>198</v>
      </c>
      <c r="C78" s="56">
        <v>12</v>
      </c>
      <c r="D78" s="56" t="s">
        <v>56</v>
      </c>
      <c r="E78" s="66"/>
      <c r="F78" s="59">
        <f t="shared" si="1"/>
        <v>0</v>
      </c>
    </row>
    <row r="79" spans="1:6" s="60" customFormat="1" ht="15.75" hidden="1">
      <c r="A79" s="56" t="s">
        <v>199</v>
      </c>
      <c r="B79" s="57" t="s">
        <v>200</v>
      </c>
      <c r="C79" s="56">
        <v>1</v>
      </c>
      <c r="D79" s="56" t="s">
        <v>56</v>
      </c>
      <c r="E79" s="66"/>
      <c r="F79" s="59">
        <f t="shared" si="1"/>
        <v>0</v>
      </c>
    </row>
    <row r="80" spans="1:6" s="60" customFormat="1" ht="15.75" hidden="1">
      <c r="A80" s="56" t="s">
        <v>201</v>
      </c>
      <c r="B80" s="57" t="s">
        <v>202</v>
      </c>
      <c r="C80" s="56">
        <v>12</v>
      </c>
      <c r="D80" s="56" t="s">
        <v>56</v>
      </c>
      <c r="E80" s="66"/>
      <c r="F80" s="59">
        <f t="shared" si="1"/>
        <v>0</v>
      </c>
    </row>
    <row r="81" spans="1:6" s="60" customFormat="1" ht="15.75" hidden="1">
      <c r="A81" s="56" t="s">
        <v>203</v>
      </c>
      <c r="B81" s="57" t="s">
        <v>204</v>
      </c>
      <c r="C81" s="56">
        <v>12</v>
      </c>
      <c r="D81" s="56" t="s">
        <v>56</v>
      </c>
      <c r="E81" s="66"/>
      <c r="F81" s="59">
        <f t="shared" si="1"/>
        <v>0</v>
      </c>
    </row>
    <row r="82" spans="1:6" s="60" customFormat="1" ht="15.75" hidden="1">
      <c r="A82" s="56" t="s">
        <v>205</v>
      </c>
      <c r="B82" s="57" t="s">
        <v>206</v>
      </c>
      <c r="C82" s="56">
        <v>1</v>
      </c>
      <c r="D82" s="56" t="s">
        <v>56</v>
      </c>
      <c r="E82" s="66"/>
      <c r="F82" s="59">
        <f t="shared" si="1"/>
        <v>0</v>
      </c>
    </row>
    <row r="83" spans="1:6" s="60" customFormat="1" ht="15.75" hidden="1">
      <c r="A83" s="56" t="s">
        <v>207</v>
      </c>
      <c r="B83" s="57" t="s">
        <v>208</v>
      </c>
      <c r="C83" s="56">
        <v>12</v>
      </c>
      <c r="D83" s="56" t="s">
        <v>56</v>
      </c>
      <c r="E83" s="66"/>
      <c r="F83" s="59">
        <f t="shared" si="1"/>
        <v>0</v>
      </c>
    </row>
    <row r="84" spans="1:6" s="60" customFormat="1" ht="15.75" hidden="1">
      <c r="A84" s="56" t="s">
        <v>209</v>
      </c>
      <c r="B84" s="57" t="s">
        <v>210</v>
      </c>
      <c r="C84" s="56">
        <v>1</v>
      </c>
      <c r="D84" s="56" t="s">
        <v>56</v>
      </c>
      <c r="E84" s="66"/>
      <c r="F84" s="59">
        <f t="shared" si="1"/>
        <v>0</v>
      </c>
    </row>
    <row r="85" spans="1:6" s="60" customFormat="1" ht="15.75" hidden="1">
      <c r="A85" s="56" t="s">
        <v>211</v>
      </c>
      <c r="B85" s="57" t="s">
        <v>212</v>
      </c>
      <c r="C85" s="56">
        <v>1</v>
      </c>
      <c r="D85" s="56" t="s">
        <v>56</v>
      </c>
      <c r="E85" s="66"/>
      <c r="F85" s="59">
        <f t="shared" si="1"/>
        <v>0</v>
      </c>
    </row>
    <row r="86" spans="1:6" s="60" customFormat="1" ht="15.75" hidden="1">
      <c r="A86" s="56" t="s">
        <v>213</v>
      </c>
      <c r="B86" s="57" t="s">
        <v>214</v>
      </c>
      <c r="C86" s="56">
        <v>1</v>
      </c>
      <c r="D86" s="56" t="s">
        <v>56</v>
      </c>
      <c r="E86" s="66"/>
      <c r="F86" s="59">
        <f t="shared" si="1"/>
        <v>0</v>
      </c>
    </row>
    <row r="87" spans="1:6" s="60" customFormat="1" ht="15.75" hidden="1">
      <c r="A87" s="56" t="s">
        <v>215</v>
      </c>
      <c r="B87" s="57" t="s">
        <v>216</v>
      </c>
      <c r="C87" s="56">
        <v>1</v>
      </c>
      <c r="D87" s="56" t="s">
        <v>56</v>
      </c>
      <c r="E87" s="66"/>
      <c r="F87" s="59">
        <f t="shared" si="1"/>
        <v>0</v>
      </c>
    </row>
    <row r="88" spans="1:6" s="60" customFormat="1" ht="15.75" hidden="1">
      <c r="A88" s="56" t="s">
        <v>217</v>
      </c>
      <c r="B88" s="57" t="s">
        <v>218</v>
      </c>
      <c r="C88" s="56">
        <v>1</v>
      </c>
      <c r="D88" s="56" t="s">
        <v>56</v>
      </c>
      <c r="E88" s="66"/>
      <c r="F88" s="59">
        <f t="shared" si="1"/>
        <v>0</v>
      </c>
    </row>
    <row r="89" spans="1:6" s="60" customFormat="1" ht="15.75" hidden="1">
      <c r="A89" s="56" t="s">
        <v>219</v>
      </c>
      <c r="B89" s="57" t="s">
        <v>220</v>
      </c>
      <c r="C89" s="56">
        <v>1</v>
      </c>
      <c r="D89" s="56" t="s">
        <v>56</v>
      </c>
      <c r="E89" s="66"/>
      <c r="F89" s="59">
        <f t="shared" si="1"/>
        <v>0</v>
      </c>
    </row>
    <row r="90" spans="1:6" s="60" customFormat="1" ht="15.75" hidden="1">
      <c r="A90" s="56" t="s">
        <v>221</v>
      </c>
      <c r="B90" s="57" t="s">
        <v>222</v>
      </c>
      <c r="C90" s="56">
        <v>1</v>
      </c>
      <c r="D90" s="56" t="s">
        <v>56</v>
      </c>
      <c r="E90" s="66"/>
      <c r="F90" s="59">
        <f t="shared" si="1"/>
        <v>0</v>
      </c>
    </row>
    <row r="91" spans="1:6" s="60" customFormat="1" ht="15.75" hidden="1">
      <c r="A91" s="56" t="s">
        <v>223</v>
      </c>
      <c r="B91" s="57" t="s">
        <v>224</v>
      </c>
      <c r="C91" s="56">
        <v>1</v>
      </c>
      <c r="D91" s="56" t="s">
        <v>56</v>
      </c>
      <c r="E91" s="66"/>
      <c r="F91" s="59">
        <f t="shared" si="1"/>
        <v>0</v>
      </c>
    </row>
    <row r="92" spans="1:6" s="60" customFormat="1" ht="15.75" hidden="1">
      <c r="A92" s="56" t="s">
        <v>225</v>
      </c>
      <c r="B92" s="57" t="s">
        <v>226</v>
      </c>
      <c r="C92" s="56">
        <v>1</v>
      </c>
      <c r="D92" s="56" t="s">
        <v>56</v>
      </c>
      <c r="E92" s="66"/>
      <c r="F92" s="59">
        <f t="shared" si="1"/>
        <v>0</v>
      </c>
    </row>
    <row r="93" spans="1:6" s="60" customFormat="1" ht="15.75" hidden="1">
      <c r="A93" s="56" t="s">
        <v>227</v>
      </c>
      <c r="B93" s="57" t="s">
        <v>228</v>
      </c>
      <c r="C93" s="56">
        <v>1</v>
      </c>
      <c r="D93" s="56" t="s">
        <v>56</v>
      </c>
      <c r="E93" s="66"/>
      <c r="F93" s="59">
        <f t="shared" si="1"/>
        <v>0</v>
      </c>
    </row>
    <row r="94" spans="1:6" s="60" customFormat="1" ht="15.75" hidden="1">
      <c r="A94" s="56" t="s">
        <v>229</v>
      </c>
      <c r="B94" s="57" t="s">
        <v>230</v>
      </c>
      <c r="C94" s="56">
        <v>1</v>
      </c>
      <c r="D94" s="56" t="s">
        <v>56</v>
      </c>
      <c r="E94" s="66"/>
      <c r="F94" s="59">
        <f t="shared" si="1"/>
        <v>0</v>
      </c>
    </row>
    <row r="95" spans="1:6" s="60" customFormat="1" ht="15.75" hidden="1">
      <c r="A95" s="56" t="s">
        <v>231</v>
      </c>
      <c r="B95" s="57" t="s">
        <v>232</v>
      </c>
      <c r="C95" s="56">
        <v>1</v>
      </c>
      <c r="D95" s="56" t="s">
        <v>56</v>
      </c>
      <c r="E95" s="66"/>
      <c r="F95" s="59">
        <f t="shared" si="1"/>
        <v>0</v>
      </c>
    </row>
    <row r="96" spans="1:6" s="60" customFormat="1" ht="15.75" hidden="1">
      <c r="A96" s="56" t="s">
        <v>233</v>
      </c>
      <c r="B96" s="57" t="s">
        <v>234</v>
      </c>
      <c r="C96" s="56">
        <v>1</v>
      </c>
      <c r="D96" s="56" t="s">
        <v>56</v>
      </c>
      <c r="E96" s="66"/>
      <c r="F96" s="59">
        <f t="shared" si="1"/>
        <v>0</v>
      </c>
    </row>
    <row r="97" spans="1:6" s="60" customFormat="1" ht="15.75" hidden="1">
      <c r="A97" s="56" t="s">
        <v>235</v>
      </c>
      <c r="B97" s="57" t="s">
        <v>236</v>
      </c>
      <c r="C97" s="56">
        <v>1</v>
      </c>
      <c r="D97" s="56" t="s">
        <v>56</v>
      </c>
      <c r="E97" s="66"/>
      <c r="F97" s="59">
        <f t="shared" si="1"/>
        <v>0</v>
      </c>
    </row>
    <row r="98" spans="1:6" s="60" customFormat="1" ht="15.75" hidden="1">
      <c r="A98" s="56" t="s">
        <v>237</v>
      </c>
      <c r="B98" s="57" t="s">
        <v>238</v>
      </c>
      <c r="C98" s="56">
        <v>1</v>
      </c>
      <c r="D98" s="56" t="s">
        <v>56</v>
      </c>
      <c r="E98" s="66"/>
      <c r="F98" s="59">
        <f t="shared" si="1"/>
        <v>0</v>
      </c>
    </row>
    <row r="99" spans="1:6" s="60" customFormat="1" ht="15.75" hidden="1">
      <c r="A99" s="56" t="s">
        <v>239</v>
      </c>
      <c r="B99" s="57" t="s">
        <v>240</v>
      </c>
      <c r="C99" s="56">
        <v>1</v>
      </c>
      <c r="D99" s="56" t="s">
        <v>56</v>
      </c>
      <c r="E99" s="66"/>
      <c r="F99" s="59">
        <f t="shared" si="1"/>
        <v>0</v>
      </c>
    </row>
    <row r="100" spans="1:6" s="60" customFormat="1" ht="15.75" hidden="1">
      <c r="A100" s="56" t="s">
        <v>241</v>
      </c>
      <c r="B100" s="57" t="s">
        <v>242</v>
      </c>
      <c r="C100" s="56">
        <v>1</v>
      </c>
      <c r="D100" s="56" t="s">
        <v>56</v>
      </c>
      <c r="E100" s="66"/>
      <c r="F100" s="59">
        <f t="shared" si="1"/>
        <v>0</v>
      </c>
    </row>
    <row r="101" spans="1:6" s="60" customFormat="1" ht="15.75" hidden="1">
      <c r="A101" s="56" t="s">
        <v>243</v>
      </c>
      <c r="B101" s="57" t="s">
        <v>244</v>
      </c>
      <c r="C101" s="56">
        <v>1</v>
      </c>
      <c r="D101" s="56" t="s">
        <v>56</v>
      </c>
      <c r="E101" s="66"/>
      <c r="F101" s="59">
        <f t="shared" si="1"/>
        <v>0</v>
      </c>
    </row>
    <row r="102" spans="1:6" s="60" customFormat="1" ht="15.75" hidden="1">
      <c r="A102" s="56" t="s">
        <v>245</v>
      </c>
      <c r="B102" s="57" t="s">
        <v>246</v>
      </c>
      <c r="C102" s="56">
        <v>1</v>
      </c>
      <c r="D102" s="56" t="s">
        <v>56</v>
      </c>
      <c r="E102" s="66"/>
      <c r="F102" s="59">
        <f t="shared" si="1"/>
        <v>0</v>
      </c>
    </row>
    <row r="103" spans="1:6" s="60" customFormat="1" ht="15.75" hidden="1">
      <c r="A103" s="56" t="s">
        <v>247</v>
      </c>
      <c r="B103" s="57" t="s">
        <v>248</v>
      </c>
      <c r="C103" s="56">
        <v>1</v>
      </c>
      <c r="D103" s="56" t="s">
        <v>56</v>
      </c>
      <c r="E103" s="66"/>
      <c r="F103" s="59">
        <f t="shared" si="1"/>
        <v>0</v>
      </c>
    </row>
    <row r="104" spans="1:6" s="60" customFormat="1" ht="15.75">
      <c r="A104" s="64" t="s">
        <v>249</v>
      </c>
      <c r="B104" s="65" t="s">
        <v>250</v>
      </c>
      <c r="C104" s="64">
        <v>1</v>
      </c>
      <c r="D104" s="64" t="s">
        <v>127</v>
      </c>
      <c r="E104" s="66">
        <f>(E2/50)*11*E3</f>
        <v>110</v>
      </c>
      <c r="F104" s="67">
        <f t="shared" si="1"/>
        <v>110</v>
      </c>
    </row>
    <row r="105" spans="1:6" s="60" customFormat="1" ht="15.75">
      <c r="A105" s="64" t="s">
        <v>251</v>
      </c>
      <c r="B105" s="65" t="s">
        <v>252</v>
      </c>
      <c r="C105" s="64">
        <v>1</v>
      </c>
      <c r="D105" s="64" t="s">
        <v>127</v>
      </c>
      <c r="E105" s="66">
        <f>(E2/50)*9*E3</f>
        <v>90</v>
      </c>
      <c r="F105" s="67">
        <f t="shared" si="1"/>
        <v>90</v>
      </c>
    </row>
    <row r="106" spans="1:6" s="60" customFormat="1" ht="15.75">
      <c r="A106" s="64" t="s">
        <v>253</v>
      </c>
      <c r="B106" s="65" t="s">
        <v>254</v>
      </c>
      <c r="C106" s="64">
        <v>1</v>
      </c>
      <c r="D106" s="64" t="s">
        <v>127</v>
      </c>
      <c r="E106" s="66">
        <f>(E2/50)*10*E3</f>
        <v>100</v>
      </c>
      <c r="F106" s="67">
        <f t="shared" si="1"/>
        <v>100</v>
      </c>
    </row>
    <row r="107" spans="1:6" s="60" customFormat="1" ht="15.75">
      <c r="A107" s="64" t="s">
        <v>255</v>
      </c>
      <c r="B107" s="65" t="s">
        <v>256</v>
      </c>
      <c r="C107" s="64">
        <v>1</v>
      </c>
      <c r="D107" s="64" t="s">
        <v>127</v>
      </c>
      <c r="E107" s="66">
        <f>(E2/50)*10*E3</f>
        <v>100</v>
      </c>
      <c r="F107" s="67">
        <f t="shared" si="1"/>
        <v>100</v>
      </c>
    </row>
    <row r="108" spans="1:6" s="60" customFormat="1" ht="15.75">
      <c r="A108" s="64" t="s">
        <v>257</v>
      </c>
      <c r="B108" s="65" t="s">
        <v>258</v>
      </c>
      <c r="C108" s="64">
        <v>1</v>
      </c>
      <c r="D108" s="64" t="s">
        <v>127</v>
      </c>
      <c r="E108" s="66">
        <f>(E2/50)*24*E3</f>
        <v>240</v>
      </c>
      <c r="F108" s="67">
        <f t="shared" si="1"/>
        <v>240</v>
      </c>
    </row>
    <row r="109" spans="1:6" s="60" customFormat="1" ht="15.75">
      <c r="A109" s="64" t="s">
        <v>259</v>
      </c>
      <c r="B109" s="65" t="s">
        <v>260</v>
      </c>
      <c r="C109" s="64">
        <v>1</v>
      </c>
      <c r="D109" s="64" t="s">
        <v>127</v>
      </c>
      <c r="E109" s="66">
        <f>(E2/50)*6.5*E3</f>
        <v>65</v>
      </c>
      <c r="F109" s="67">
        <f t="shared" si="1"/>
        <v>65</v>
      </c>
    </row>
    <row r="110" spans="1:6" s="60" customFormat="1" ht="15.75">
      <c r="A110" s="64" t="s">
        <v>261</v>
      </c>
      <c r="B110" s="65" t="s">
        <v>262</v>
      </c>
      <c r="C110" s="64">
        <v>1</v>
      </c>
      <c r="D110" s="64" t="s">
        <v>127</v>
      </c>
      <c r="E110" s="66">
        <f>(E2/50)*27*E3</f>
        <v>270</v>
      </c>
      <c r="F110" s="67">
        <f t="shared" si="1"/>
        <v>270</v>
      </c>
    </row>
    <row r="111" spans="1:6" s="60" customFormat="1" ht="15.75">
      <c r="A111" s="64" t="s">
        <v>263</v>
      </c>
      <c r="B111" s="65" t="s">
        <v>264</v>
      </c>
      <c r="C111" s="64">
        <v>1</v>
      </c>
      <c r="D111" s="64" t="s">
        <v>127</v>
      </c>
      <c r="E111" s="66">
        <f>(E2/50)*3.5*E3</f>
        <v>35</v>
      </c>
      <c r="F111" s="67">
        <f t="shared" si="1"/>
        <v>35</v>
      </c>
    </row>
    <row r="112" spans="1:6" s="60" customFormat="1" ht="15.75">
      <c r="A112" s="64" t="s">
        <v>265</v>
      </c>
      <c r="B112" s="65" t="s">
        <v>266</v>
      </c>
      <c r="C112" s="64">
        <v>1</v>
      </c>
      <c r="D112" s="64" t="s">
        <v>127</v>
      </c>
      <c r="E112" s="66">
        <f>(E2/50)*2*E3</f>
        <v>20</v>
      </c>
      <c r="F112" s="67">
        <f t="shared" si="1"/>
        <v>20</v>
      </c>
    </row>
    <row r="113" spans="1:6" s="60" customFormat="1" ht="15.75">
      <c r="A113" s="64" t="s">
        <v>267</v>
      </c>
      <c r="B113" s="65" t="s">
        <v>268</v>
      </c>
      <c r="C113" s="64">
        <v>1</v>
      </c>
      <c r="D113" s="64" t="s">
        <v>127</v>
      </c>
      <c r="E113" s="66">
        <f>(E2/50)*11*E3</f>
        <v>110</v>
      </c>
      <c r="F113" s="67">
        <f t="shared" si="1"/>
        <v>110</v>
      </c>
    </row>
    <row r="114" spans="1:6" s="60" customFormat="1" ht="15.75">
      <c r="A114" s="64" t="s">
        <v>269</v>
      </c>
      <c r="B114" s="65" t="s">
        <v>270</v>
      </c>
      <c r="C114" s="64">
        <v>1</v>
      </c>
      <c r="D114" s="64" t="s">
        <v>127</v>
      </c>
      <c r="E114" s="66">
        <f>(E2/50)*11*E3</f>
        <v>110</v>
      </c>
      <c r="F114" s="67">
        <f t="shared" si="1"/>
        <v>110</v>
      </c>
    </row>
    <row r="115" spans="1:6" s="60" customFormat="1" ht="15.75">
      <c r="A115" s="64" t="s">
        <v>271</v>
      </c>
      <c r="B115" s="65" t="s">
        <v>272</v>
      </c>
      <c r="C115" s="64">
        <v>1</v>
      </c>
      <c r="D115" s="64" t="s">
        <v>127</v>
      </c>
      <c r="E115" s="66">
        <f>(E2/50)*4*E3</f>
        <v>40</v>
      </c>
      <c r="F115" s="67">
        <f t="shared" si="1"/>
        <v>40</v>
      </c>
    </row>
    <row r="116" spans="1:6" s="60" customFormat="1" ht="15.75">
      <c r="A116" s="64" t="s">
        <v>273</v>
      </c>
      <c r="B116" s="65" t="s">
        <v>274</v>
      </c>
      <c r="C116" s="64">
        <v>1</v>
      </c>
      <c r="D116" s="64" t="s">
        <v>127</v>
      </c>
      <c r="E116" s="66">
        <f>(E2/50)*11*E3</f>
        <v>110</v>
      </c>
      <c r="F116" s="67">
        <f t="shared" si="1"/>
        <v>110</v>
      </c>
    </row>
    <row r="117" spans="1:6" s="60" customFormat="1" ht="15.75">
      <c r="A117" s="64" t="s">
        <v>275</v>
      </c>
      <c r="B117" s="65" t="s">
        <v>276</v>
      </c>
      <c r="C117" s="64">
        <v>1</v>
      </c>
      <c r="D117" s="64" t="s">
        <v>127</v>
      </c>
      <c r="E117" s="66">
        <f>(E2/50)*10*E3</f>
        <v>100</v>
      </c>
      <c r="F117" s="67">
        <f t="shared" si="1"/>
        <v>100</v>
      </c>
    </row>
    <row r="118" spans="1:6" s="60" customFormat="1" ht="15.75">
      <c r="A118" s="64" t="s">
        <v>277</v>
      </c>
      <c r="B118" s="65" t="s">
        <v>278</v>
      </c>
      <c r="C118" s="64">
        <v>1</v>
      </c>
      <c r="D118" s="64" t="s">
        <v>127</v>
      </c>
      <c r="E118" s="66">
        <f>(E2/50)*10*E3</f>
        <v>100</v>
      </c>
      <c r="F118" s="67">
        <f t="shared" si="1"/>
        <v>100</v>
      </c>
    </row>
    <row r="119" spans="1:6" s="60" customFormat="1" ht="15.75">
      <c r="A119" s="64" t="s">
        <v>279</v>
      </c>
      <c r="B119" s="65" t="s">
        <v>280</v>
      </c>
      <c r="C119" s="64">
        <v>1</v>
      </c>
      <c r="D119" s="64" t="s">
        <v>127</v>
      </c>
      <c r="E119" s="66">
        <f>(E2/50)*6*E3</f>
        <v>60</v>
      </c>
      <c r="F119" s="67">
        <f t="shared" si="1"/>
        <v>60</v>
      </c>
    </row>
    <row r="120" spans="1:6" s="60" customFormat="1" ht="15.75">
      <c r="A120" s="64" t="s">
        <v>281</v>
      </c>
      <c r="B120" s="65" t="s">
        <v>282</v>
      </c>
      <c r="C120" s="64">
        <v>1</v>
      </c>
      <c r="D120" s="64" t="s">
        <v>127</v>
      </c>
      <c r="E120" s="66">
        <f>(E2/50)*5.5*E3</f>
        <v>55</v>
      </c>
      <c r="F120" s="67">
        <f t="shared" si="1"/>
        <v>55</v>
      </c>
    </row>
    <row r="121" spans="1:6" s="60" customFormat="1" ht="15.75">
      <c r="A121" s="64" t="s">
        <v>283</v>
      </c>
      <c r="B121" s="65" t="s">
        <v>284</v>
      </c>
      <c r="C121" s="64">
        <v>1</v>
      </c>
      <c r="D121" s="64" t="s">
        <v>127</v>
      </c>
      <c r="E121" s="66">
        <f>(E2/50)*5.5*E3</f>
        <v>55</v>
      </c>
      <c r="F121" s="67">
        <f t="shared" si="1"/>
        <v>55</v>
      </c>
    </row>
    <row r="122" spans="1:6" s="60" customFormat="1" ht="15.75">
      <c r="A122" s="64" t="s">
        <v>285</v>
      </c>
      <c r="B122" s="65" t="s">
        <v>286</v>
      </c>
      <c r="C122" s="64">
        <v>1</v>
      </c>
      <c r="D122" s="64" t="s">
        <v>127</v>
      </c>
      <c r="E122" s="66">
        <f>(E2/50)*5.5*E3</f>
        <v>55</v>
      </c>
      <c r="F122" s="67">
        <f t="shared" si="1"/>
        <v>55</v>
      </c>
    </row>
    <row r="123" spans="1:6" s="60" customFormat="1" ht="15.75">
      <c r="A123" s="64" t="s">
        <v>287</v>
      </c>
      <c r="B123" s="65" t="s">
        <v>288</v>
      </c>
      <c r="C123" s="64">
        <v>1</v>
      </c>
      <c r="D123" s="64" t="s">
        <v>127</v>
      </c>
      <c r="E123" s="66">
        <f>(E2/50)*22*E3</f>
        <v>220</v>
      </c>
      <c r="F123" s="67">
        <f t="shared" si="1"/>
        <v>220</v>
      </c>
    </row>
    <row r="124" spans="1:6" s="60" customFormat="1" ht="15.75">
      <c r="A124" s="64" t="s">
        <v>289</v>
      </c>
      <c r="B124" s="65" t="s">
        <v>290</v>
      </c>
      <c r="C124" s="64">
        <v>1</v>
      </c>
      <c r="D124" s="64" t="s">
        <v>127</v>
      </c>
      <c r="E124" s="66">
        <f>(E2/50)*11*E3</f>
        <v>110</v>
      </c>
      <c r="F124" s="67">
        <f t="shared" si="1"/>
        <v>110</v>
      </c>
    </row>
    <row r="125" spans="1:6" s="60" customFormat="1" ht="15.75">
      <c r="A125" s="64" t="s">
        <v>291</v>
      </c>
      <c r="B125" s="65" t="s">
        <v>292</v>
      </c>
      <c r="C125" s="64">
        <v>1</v>
      </c>
      <c r="D125" s="64" t="s">
        <v>127</v>
      </c>
      <c r="E125" s="66">
        <f>(E2/50)*0.5*E3</f>
        <v>5</v>
      </c>
      <c r="F125" s="67">
        <f t="shared" si="1"/>
        <v>5</v>
      </c>
    </row>
    <row r="126" spans="1:6" s="60" customFormat="1" ht="15.75">
      <c r="A126" s="64" t="s">
        <v>293</v>
      </c>
      <c r="B126" s="65" t="s">
        <v>294</v>
      </c>
      <c r="C126" s="64">
        <v>1</v>
      </c>
      <c r="D126" s="64" t="s">
        <v>127</v>
      </c>
      <c r="E126" s="66">
        <f>(E2/50)*5*E3</f>
        <v>50</v>
      </c>
      <c r="F126" s="67">
        <f t="shared" si="1"/>
        <v>50</v>
      </c>
    </row>
    <row r="127" spans="1:6" s="60" customFormat="1" ht="15.75">
      <c r="A127" s="64" t="s">
        <v>295</v>
      </c>
      <c r="B127" s="65" t="s">
        <v>296</v>
      </c>
      <c r="C127" s="64">
        <v>1</v>
      </c>
      <c r="D127" s="64" t="s">
        <v>127</v>
      </c>
      <c r="E127" s="66">
        <f>(E2/50)*6*E3</f>
        <v>60</v>
      </c>
      <c r="F127" s="67">
        <f t="shared" si="1"/>
        <v>60</v>
      </c>
    </row>
    <row r="128" spans="1:6" s="78" customFormat="1">
      <c r="A128" s="75"/>
      <c r="B128" s="76"/>
      <c r="C128" s="76"/>
      <c r="D128" s="76"/>
      <c r="E128" s="76"/>
      <c r="F128" s="77"/>
    </row>
    <row r="129" spans="1:6" s="78" customFormat="1" ht="54" customHeight="1">
      <c r="A129" s="133" t="s">
        <v>297</v>
      </c>
      <c r="B129" s="137"/>
      <c r="C129" s="138" t="s">
        <v>47</v>
      </c>
      <c r="D129" s="139"/>
      <c r="E129" s="139"/>
      <c r="F129" s="140"/>
    </row>
    <row r="130" spans="1:6" s="81" customFormat="1" ht="20.25">
      <c r="A130" s="79" t="s">
        <v>48</v>
      </c>
      <c r="B130" s="80" t="s">
        <v>49</v>
      </c>
      <c r="C130" s="80" t="s">
        <v>50</v>
      </c>
      <c r="D130" s="80" t="s">
        <v>51</v>
      </c>
      <c r="E130" s="80" t="s">
        <v>52</v>
      </c>
      <c r="F130" s="80" t="s">
        <v>53</v>
      </c>
    </row>
    <row r="131" spans="1:6" s="87" customFormat="1" ht="15.75" hidden="1">
      <c r="A131" s="82" t="s">
        <v>298</v>
      </c>
      <c r="B131" s="83" t="s">
        <v>299</v>
      </c>
      <c r="C131" s="84">
        <v>6</v>
      </c>
      <c r="D131" s="84" t="s">
        <v>56</v>
      </c>
      <c r="E131" s="85"/>
      <c r="F131" s="86">
        <f>E131*C132</f>
        <v>0</v>
      </c>
    </row>
    <row r="132" spans="1:6" s="87" customFormat="1" ht="15.75" hidden="1">
      <c r="A132" s="82" t="s">
        <v>300</v>
      </c>
      <c r="B132" s="83" t="s">
        <v>301</v>
      </c>
      <c r="C132" s="84">
        <v>6</v>
      </c>
      <c r="D132" s="84" t="s">
        <v>56</v>
      </c>
      <c r="E132" s="85"/>
      <c r="F132" s="86">
        <f>E132*C133</f>
        <v>0</v>
      </c>
    </row>
    <row r="133" spans="1:6" s="87" customFormat="1" ht="15.75" hidden="1">
      <c r="A133" s="82" t="s">
        <v>302</v>
      </c>
      <c r="B133" s="83" t="s">
        <v>303</v>
      </c>
      <c r="C133" s="84">
        <v>6</v>
      </c>
      <c r="D133" s="84" t="s">
        <v>56</v>
      </c>
      <c r="E133" s="85"/>
      <c r="F133" s="86">
        <f>E133*C134</f>
        <v>0</v>
      </c>
    </row>
    <row r="134" spans="1:6" s="87" customFormat="1" ht="15.75" hidden="1">
      <c r="A134" s="82" t="s">
        <v>304</v>
      </c>
      <c r="B134" s="83" t="s">
        <v>305</v>
      </c>
      <c r="C134" s="84">
        <v>1</v>
      </c>
      <c r="D134" s="84" t="s">
        <v>56</v>
      </c>
      <c r="E134" s="85"/>
      <c r="F134" s="86">
        <f>E134*C135</f>
        <v>0</v>
      </c>
    </row>
    <row r="135" spans="1:6" s="87" customFormat="1" ht="15.75" hidden="1">
      <c r="A135" s="88" t="s">
        <v>306</v>
      </c>
      <c r="B135" s="89" t="s">
        <v>307</v>
      </c>
      <c r="C135" s="90">
        <v>1</v>
      </c>
      <c r="D135" s="90" t="s">
        <v>127</v>
      </c>
      <c r="E135" s="91"/>
      <c r="F135" s="92">
        <f t="shared" ref="F135:F178" si="2">E135*C135</f>
        <v>0</v>
      </c>
    </row>
    <row r="136" spans="1:6" s="87" customFormat="1" ht="15.75" hidden="1">
      <c r="A136" s="82" t="s">
        <v>308</v>
      </c>
      <c r="B136" s="83" t="s">
        <v>309</v>
      </c>
      <c r="C136" s="84">
        <v>40</v>
      </c>
      <c r="D136" s="84" t="s">
        <v>56</v>
      </c>
      <c r="E136" s="85"/>
      <c r="F136" s="86">
        <f t="shared" si="2"/>
        <v>0</v>
      </c>
    </row>
    <row r="137" spans="1:6" s="87" customFormat="1" ht="15.75" hidden="1">
      <c r="A137" s="82" t="s">
        <v>310</v>
      </c>
      <c r="B137" s="83" t="s">
        <v>311</v>
      </c>
      <c r="C137" s="84">
        <v>10</v>
      </c>
      <c r="D137" s="84" t="s">
        <v>56</v>
      </c>
      <c r="E137" s="85"/>
      <c r="F137" s="86">
        <f t="shared" si="2"/>
        <v>0</v>
      </c>
    </row>
    <row r="138" spans="1:6" s="87" customFormat="1" ht="15.75" hidden="1">
      <c r="A138" s="82" t="s">
        <v>312</v>
      </c>
      <c r="B138" s="83" t="s">
        <v>313</v>
      </c>
      <c r="C138" s="84">
        <v>1</v>
      </c>
      <c r="D138" s="84" t="s">
        <v>56</v>
      </c>
      <c r="E138" s="85"/>
      <c r="F138" s="86">
        <f t="shared" si="2"/>
        <v>0</v>
      </c>
    </row>
    <row r="139" spans="1:6" s="87" customFormat="1" ht="15.75" hidden="1">
      <c r="A139" s="82" t="s">
        <v>314</v>
      </c>
      <c r="B139" s="83" t="s">
        <v>315</v>
      </c>
      <c r="C139" s="84">
        <v>18</v>
      </c>
      <c r="D139" s="84" t="s">
        <v>56</v>
      </c>
      <c r="E139" s="85"/>
      <c r="F139" s="86">
        <f t="shared" si="2"/>
        <v>0</v>
      </c>
    </row>
    <row r="140" spans="1:6" s="87" customFormat="1" ht="15.75" hidden="1">
      <c r="A140" s="82" t="s">
        <v>316</v>
      </c>
      <c r="B140" s="83" t="s">
        <v>317</v>
      </c>
      <c r="C140" s="84">
        <v>40</v>
      </c>
      <c r="D140" s="84" t="s">
        <v>56</v>
      </c>
      <c r="E140" s="85"/>
      <c r="F140" s="86">
        <f t="shared" si="2"/>
        <v>0</v>
      </c>
    </row>
    <row r="141" spans="1:6" s="87" customFormat="1" ht="15.75" hidden="1">
      <c r="A141" s="82" t="s">
        <v>318</v>
      </c>
      <c r="B141" s="83" t="s">
        <v>319</v>
      </c>
      <c r="C141" s="84">
        <v>24</v>
      </c>
      <c r="D141" s="84" t="s">
        <v>56</v>
      </c>
      <c r="E141" s="85"/>
      <c r="F141" s="86">
        <f t="shared" si="2"/>
        <v>0</v>
      </c>
    </row>
    <row r="142" spans="1:6" s="87" customFormat="1" ht="15.75" hidden="1">
      <c r="A142" s="82" t="s">
        <v>320</v>
      </c>
      <c r="B142" s="83" t="s">
        <v>321</v>
      </c>
      <c r="C142" s="84">
        <v>24</v>
      </c>
      <c r="D142" s="84" t="s">
        <v>56</v>
      </c>
      <c r="E142" s="85"/>
      <c r="F142" s="86">
        <f t="shared" si="2"/>
        <v>0</v>
      </c>
    </row>
    <row r="143" spans="1:6" s="87" customFormat="1" ht="15.75" hidden="1">
      <c r="A143" s="82" t="s">
        <v>322</v>
      </c>
      <c r="B143" s="83" t="s">
        <v>323</v>
      </c>
      <c r="C143" s="84">
        <v>120</v>
      </c>
      <c r="D143" s="84" t="s">
        <v>56</v>
      </c>
      <c r="E143" s="85"/>
      <c r="F143" s="86">
        <f t="shared" si="2"/>
        <v>0</v>
      </c>
    </row>
    <row r="144" spans="1:6" s="87" customFormat="1" ht="15.75" hidden="1">
      <c r="A144" s="82" t="s">
        <v>324</v>
      </c>
      <c r="B144" s="83" t="s">
        <v>325</v>
      </c>
      <c r="C144" s="84">
        <v>4</v>
      </c>
      <c r="D144" s="84" t="s">
        <v>56</v>
      </c>
      <c r="E144" s="85"/>
      <c r="F144" s="86">
        <f t="shared" si="2"/>
        <v>0</v>
      </c>
    </row>
    <row r="145" spans="1:6" s="87" customFormat="1" ht="15.75" hidden="1">
      <c r="A145" s="82" t="s">
        <v>326</v>
      </c>
      <c r="B145" s="83" t="s">
        <v>327</v>
      </c>
      <c r="C145" s="84">
        <v>4</v>
      </c>
      <c r="D145" s="84" t="s">
        <v>56</v>
      </c>
      <c r="E145" s="85"/>
      <c r="F145" s="86">
        <f t="shared" si="2"/>
        <v>0</v>
      </c>
    </row>
    <row r="146" spans="1:6" s="87" customFormat="1" ht="15.75" hidden="1">
      <c r="A146" s="82" t="s">
        <v>328</v>
      </c>
      <c r="B146" s="83" t="s">
        <v>329</v>
      </c>
      <c r="C146" s="84">
        <v>32</v>
      </c>
      <c r="D146" s="84" t="s">
        <v>56</v>
      </c>
      <c r="E146" s="85"/>
      <c r="F146" s="86">
        <f t="shared" si="2"/>
        <v>0</v>
      </c>
    </row>
    <row r="147" spans="1:6" s="87" customFormat="1" ht="15.75" hidden="1">
      <c r="A147" s="82" t="s">
        <v>330</v>
      </c>
      <c r="B147" s="83" t="s">
        <v>331</v>
      </c>
      <c r="C147" s="84">
        <v>1</v>
      </c>
      <c r="D147" s="84" t="s">
        <v>56</v>
      </c>
      <c r="E147" s="85"/>
      <c r="F147" s="86">
        <f t="shared" si="2"/>
        <v>0</v>
      </c>
    </row>
    <row r="148" spans="1:6" s="87" customFormat="1" ht="15.75" hidden="1">
      <c r="A148" s="82" t="s">
        <v>332</v>
      </c>
      <c r="B148" s="83" t="s">
        <v>333</v>
      </c>
      <c r="C148" s="84">
        <v>1</v>
      </c>
      <c r="D148" s="84" t="s">
        <v>56</v>
      </c>
      <c r="E148" s="85"/>
      <c r="F148" s="86">
        <f t="shared" si="2"/>
        <v>0</v>
      </c>
    </row>
    <row r="149" spans="1:6" s="87" customFormat="1" ht="15.75" hidden="1">
      <c r="A149" s="82" t="s">
        <v>334</v>
      </c>
      <c r="B149" s="83" t="s">
        <v>335</v>
      </c>
      <c r="C149" s="84">
        <v>1</v>
      </c>
      <c r="D149" s="84" t="s">
        <v>56</v>
      </c>
      <c r="E149" s="85"/>
      <c r="F149" s="86">
        <f t="shared" si="2"/>
        <v>0</v>
      </c>
    </row>
    <row r="150" spans="1:6" s="87" customFormat="1" ht="15.75" hidden="1">
      <c r="A150" s="82" t="s">
        <v>336</v>
      </c>
      <c r="B150" s="83" t="s">
        <v>337</v>
      </c>
      <c r="C150" s="84">
        <v>1</v>
      </c>
      <c r="D150" s="84" t="s">
        <v>56</v>
      </c>
      <c r="E150" s="85"/>
      <c r="F150" s="86">
        <f t="shared" si="2"/>
        <v>0</v>
      </c>
    </row>
    <row r="151" spans="1:6" s="87" customFormat="1" ht="15.75" hidden="1">
      <c r="A151" s="82" t="s">
        <v>338</v>
      </c>
      <c r="B151" s="83" t="s">
        <v>339</v>
      </c>
      <c r="C151" s="84">
        <v>1</v>
      </c>
      <c r="D151" s="84" t="s">
        <v>56</v>
      </c>
      <c r="E151" s="85"/>
      <c r="F151" s="86">
        <f t="shared" si="2"/>
        <v>0</v>
      </c>
    </row>
    <row r="152" spans="1:6" s="87" customFormat="1" ht="15.75" hidden="1">
      <c r="A152" s="82" t="s">
        <v>340</v>
      </c>
      <c r="B152" s="83" t="s">
        <v>341</v>
      </c>
      <c r="C152" s="84">
        <v>1</v>
      </c>
      <c r="D152" s="84" t="s">
        <v>56</v>
      </c>
      <c r="E152" s="85"/>
      <c r="F152" s="86">
        <f t="shared" si="2"/>
        <v>0</v>
      </c>
    </row>
    <row r="153" spans="1:6" s="87" customFormat="1" ht="15.75" hidden="1">
      <c r="A153" s="82" t="s">
        <v>342</v>
      </c>
      <c r="B153" s="83" t="s">
        <v>343</v>
      </c>
      <c r="C153" s="84">
        <v>1</v>
      </c>
      <c r="D153" s="84" t="s">
        <v>56</v>
      </c>
      <c r="E153" s="85"/>
      <c r="F153" s="86">
        <f t="shared" si="2"/>
        <v>0</v>
      </c>
    </row>
    <row r="154" spans="1:6" s="87" customFormat="1" ht="15.75" hidden="1">
      <c r="A154" s="82" t="s">
        <v>344</v>
      </c>
      <c r="B154" s="83" t="s">
        <v>345</v>
      </c>
      <c r="C154" s="84">
        <v>1</v>
      </c>
      <c r="D154" s="84" t="s">
        <v>56</v>
      </c>
      <c r="E154" s="85"/>
      <c r="F154" s="86">
        <f t="shared" si="2"/>
        <v>0</v>
      </c>
    </row>
    <row r="155" spans="1:6" s="87" customFormat="1" ht="15.75" hidden="1">
      <c r="A155" s="82" t="s">
        <v>346</v>
      </c>
      <c r="B155" s="83" t="s">
        <v>347</v>
      </c>
      <c r="C155" s="84">
        <v>1</v>
      </c>
      <c r="D155" s="84" t="s">
        <v>56</v>
      </c>
      <c r="E155" s="85"/>
      <c r="F155" s="86">
        <f t="shared" si="2"/>
        <v>0</v>
      </c>
    </row>
    <row r="156" spans="1:6" s="87" customFormat="1" ht="15.75" hidden="1">
      <c r="A156" s="82" t="s">
        <v>348</v>
      </c>
      <c r="B156" s="83" t="s">
        <v>349</v>
      </c>
      <c r="C156" s="84">
        <v>1</v>
      </c>
      <c r="D156" s="84" t="s">
        <v>56</v>
      </c>
      <c r="E156" s="85"/>
      <c r="F156" s="86">
        <f t="shared" si="2"/>
        <v>0</v>
      </c>
    </row>
    <row r="157" spans="1:6" s="87" customFormat="1" ht="15.75" hidden="1">
      <c r="A157" s="82" t="s">
        <v>350</v>
      </c>
      <c r="B157" s="83" t="s">
        <v>351</v>
      </c>
      <c r="C157" s="84">
        <v>1</v>
      </c>
      <c r="D157" s="84" t="s">
        <v>56</v>
      </c>
      <c r="E157" s="85"/>
      <c r="F157" s="86">
        <f t="shared" si="2"/>
        <v>0</v>
      </c>
    </row>
    <row r="158" spans="1:6" s="87" customFormat="1" ht="15.75" hidden="1">
      <c r="A158" s="82" t="s">
        <v>352</v>
      </c>
      <c r="B158" s="83" t="s">
        <v>353</v>
      </c>
      <c r="C158" s="84">
        <v>1</v>
      </c>
      <c r="D158" s="84" t="s">
        <v>56</v>
      </c>
      <c r="E158" s="85"/>
      <c r="F158" s="86">
        <f t="shared" si="2"/>
        <v>0</v>
      </c>
    </row>
    <row r="159" spans="1:6" s="87" customFormat="1" ht="15.75" hidden="1">
      <c r="A159" s="82" t="s">
        <v>354</v>
      </c>
      <c r="B159" s="83" t="s">
        <v>355</v>
      </c>
      <c r="C159" s="84">
        <v>1</v>
      </c>
      <c r="D159" s="84" t="s">
        <v>56</v>
      </c>
      <c r="E159" s="85"/>
      <c r="F159" s="86">
        <f t="shared" si="2"/>
        <v>0</v>
      </c>
    </row>
    <row r="160" spans="1:6" s="87" customFormat="1" ht="15.75" hidden="1">
      <c r="A160" s="82" t="s">
        <v>356</v>
      </c>
      <c r="B160" s="83" t="s">
        <v>357</v>
      </c>
      <c r="C160" s="84">
        <v>12</v>
      </c>
      <c r="D160" s="84" t="s">
        <v>56</v>
      </c>
      <c r="E160" s="85"/>
      <c r="F160" s="86">
        <f t="shared" si="2"/>
        <v>0</v>
      </c>
    </row>
    <row r="161" spans="1:6" s="87" customFormat="1" ht="15.75" hidden="1">
      <c r="A161" s="82" t="s">
        <v>358</v>
      </c>
      <c r="B161" s="83" t="s">
        <v>359</v>
      </c>
      <c r="C161" s="84">
        <v>1</v>
      </c>
      <c r="D161" s="84" t="s">
        <v>56</v>
      </c>
      <c r="E161" s="85"/>
      <c r="F161" s="86">
        <f t="shared" si="2"/>
        <v>0</v>
      </c>
    </row>
    <row r="162" spans="1:6" s="87" customFormat="1" ht="15.75" hidden="1">
      <c r="A162" s="82" t="s">
        <v>360</v>
      </c>
      <c r="B162" s="83" t="s">
        <v>361</v>
      </c>
      <c r="C162" s="84">
        <v>1</v>
      </c>
      <c r="D162" s="84" t="s">
        <v>56</v>
      </c>
      <c r="E162" s="85"/>
      <c r="F162" s="86">
        <f t="shared" si="2"/>
        <v>0</v>
      </c>
    </row>
    <row r="163" spans="1:6" s="87" customFormat="1" ht="15.75" hidden="1">
      <c r="A163" s="82" t="s">
        <v>362</v>
      </c>
      <c r="B163" s="83" t="s">
        <v>363</v>
      </c>
      <c r="C163" s="84">
        <v>1</v>
      </c>
      <c r="D163" s="84" t="s">
        <v>56</v>
      </c>
      <c r="E163" s="85"/>
      <c r="F163" s="86">
        <f t="shared" si="2"/>
        <v>0</v>
      </c>
    </row>
    <row r="164" spans="1:6" s="87" customFormat="1" ht="15.75" hidden="1">
      <c r="A164" s="82" t="s">
        <v>364</v>
      </c>
      <c r="B164" s="83" t="s">
        <v>365</v>
      </c>
      <c r="C164" s="84">
        <v>1</v>
      </c>
      <c r="D164" s="84" t="s">
        <v>56</v>
      </c>
      <c r="E164" s="85"/>
      <c r="F164" s="86">
        <f t="shared" si="2"/>
        <v>0</v>
      </c>
    </row>
    <row r="165" spans="1:6" s="87" customFormat="1" ht="15.75" hidden="1">
      <c r="A165" s="82" t="s">
        <v>366</v>
      </c>
      <c r="B165" s="83" t="s">
        <v>367</v>
      </c>
      <c r="C165" s="84">
        <v>2</v>
      </c>
      <c r="D165" s="84" t="s">
        <v>56</v>
      </c>
      <c r="E165" s="85"/>
      <c r="F165" s="86">
        <f t="shared" si="2"/>
        <v>0</v>
      </c>
    </row>
    <row r="166" spans="1:6" s="87" customFormat="1" ht="15.75" hidden="1">
      <c r="A166" s="82" t="s">
        <v>368</v>
      </c>
      <c r="B166" s="83" t="s">
        <v>369</v>
      </c>
      <c r="C166" s="84">
        <v>6</v>
      </c>
      <c r="D166" s="84" t="s">
        <v>56</v>
      </c>
      <c r="E166" s="85"/>
      <c r="F166" s="86">
        <f t="shared" si="2"/>
        <v>0</v>
      </c>
    </row>
    <row r="167" spans="1:6" s="87" customFormat="1" ht="15.75" hidden="1">
      <c r="A167" s="82" t="s">
        <v>370</v>
      </c>
      <c r="B167" s="83" t="s">
        <v>371</v>
      </c>
      <c r="C167" s="84">
        <v>4</v>
      </c>
      <c r="D167" s="84" t="s">
        <v>56</v>
      </c>
      <c r="E167" s="85"/>
      <c r="F167" s="86">
        <f t="shared" si="2"/>
        <v>0</v>
      </c>
    </row>
    <row r="168" spans="1:6" s="87" customFormat="1" ht="15.75" hidden="1">
      <c r="A168" s="82" t="s">
        <v>372</v>
      </c>
      <c r="B168" s="83" t="s">
        <v>373</v>
      </c>
      <c r="C168" s="84">
        <v>2</v>
      </c>
      <c r="D168" s="84" t="s">
        <v>56</v>
      </c>
      <c r="E168" s="85"/>
      <c r="F168" s="86">
        <f t="shared" si="2"/>
        <v>0</v>
      </c>
    </row>
    <row r="169" spans="1:6" s="87" customFormat="1" ht="15.75" hidden="1">
      <c r="A169" s="82" t="s">
        <v>374</v>
      </c>
      <c r="B169" s="83" t="s">
        <v>375</v>
      </c>
      <c r="C169" s="84">
        <v>1</v>
      </c>
      <c r="D169" s="84" t="s">
        <v>56</v>
      </c>
      <c r="E169" s="85"/>
      <c r="F169" s="86">
        <f t="shared" si="2"/>
        <v>0</v>
      </c>
    </row>
    <row r="170" spans="1:6" s="87" customFormat="1" ht="15.75" hidden="1">
      <c r="A170" s="82" t="s">
        <v>376</v>
      </c>
      <c r="B170" s="83" t="s">
        <v>377</v>
      </c>
      <c r="C170" s="84">
        <v>4</v>
      </c>
      <c r="D170" s="84" t="s">
        <v>56</v>
      </c>
      <c r="E170" s="85"/>
      <c r="F170" s="86">
        <f t="shared" si="2"/>
        <v>0</v>
      </c>
    </row>
    <row r="171" spans="1:6" s="87" customFormat="1" ht="15.75" hidden="1">
      <c r="A171" s="82" t="s">
        <v>378</v>
      </c>
      <c r="B171" s="83" t="s">
        <v>379</v>
      </c>
      <c r="C171" s="84">
        <v>1</v>
      </c>
      <c r="D171" s="84" t="s">
        <v>56</v>
      </c>
      <c r="E171" s="85"/>
      <c r="F171" s="86">
        <f t="shared" si="2"/>
        <v>0</v>
      </c>
    </row>
    <row r="172" spans="1:6" s="87" customFormat="1" ht="15.75" hidden="1">
      <c r="A172" s="82" t="s">
        <v>380</v>
      </c>
      <c r="B172" s="83" t="s">
        <v>381</v>
      </c>
      <c r="C172" s="84">
        <v>1</v>
      </c>
      <c r="D172" s="84" t="s">
        <v>56</v>
      </c>
      <c r="E172" s="85"/>
      <c r="F172" s="86">
        <f t="shared" si="2"/>
        <v>0</v>
      </c>
    </row>
    <row r="173" spans="1:6" s="87" customFormat="1" ht="15.75" hidden="1">
      <c r="A173" s="82" t="s">
        <v>382</v>
      </c>
      <c r="B173" s="83" t="s">
        <v>383</v>
      </c>
      <c r="C173" s="84">
        <v>1</v>
      </c>
      <c r="D173" s="84" t="s">
        <v>56</v>
      </c>
      <c r="E173" s="85"/>
      <c r="F173" s="86">
        <f t="shared" si="2"/>
        <v>0</v>
      </c>
    </row>
    <row r="174" spans="1:6" s="87" customFormat="1" ht="15.75" hidden="1">
      <c r="A174" s="82" t="s">
        <v>384</v>
      </c>
      <c r="B174" s="83" t="s">
        <v>385</v>
      </c>
      <c r="C174" s="84">
        <v>1</v>
      </c>
      <c r="D174" s="84" t="s">
        <v>56</v>
      </c>
      <c r="E174" s="85"/>
      <c r="F174" s="86">
        <f t="shared" si="2"/>
        <v>0</v>
      </c>
    </row>
    <row r="175" spans="1:6" s="87" customFormat="1" ht="15.75" hidden="1">
      <c r="A175" s="82" t="s">
        <v>386</v>
      </c>
      <c r="B175" s="83" t="s">
        <v>387</v>
      </c>
      <c r="C175" s="84">
        <v>1</v>
      </c>
      <c r="D175" s="84" t="s">
        <v>56</v>
      </c>
      <c r="E175" s="85"/>
      <c r="F175" s="86">
        <f t="shared" si="2"/>
        <v>0</v>
      </c>
    </row>
    <row r="176" spans="1:6" s="87" customFormat="1" ht="15.75" hidden="1">
      <c r="A176" s="82" t="s">
        <v>388</v>
      </c>
      <c r="B176" s="83" t="s">
        <v>389</v>
      </c>
      <c r="C176" s="84">
        <v>20</v>
      </c>
      <c r="D176" s="84" t="s">
        <v>56</v>
      </c>
      <c r="E176" s="85"/>
      <c r="F176" s="86">
        <f t="shared" si="2"/>
        <v>0</v>
      </c>
    </row>
    <row r="177" spans="1:6" s="87" customFormat="1" ht="15.75" hidden="1">
      <c r="A177" s="82" t="s">
        <v>390</v>
      </c>
      <c r="B177" s="83" t="s">
        <v>391</v>
      </c>
      <c r="C177" s="84">
        <v>20</v>
      </c>
      <c r="D177" s="84" t="s">
        <v>56</v>
      </c>
      <c r="E177" s="85"/>
      <c r="F177" s="86">
        <f t="shared" si="2"/>
        <v>0</v>
      </c>
    </row>
    <row r="178" spans="1:6" s="87" customFormat="1" ht="15.75" hidden="1">
      <c r="A178" s="82" t="s">
        <v>392</v>
      </c>
      <c r="B178" s="83" t="s">
        <v>393</v>
      </c>
      <c r="C178" s="84">
        <v>12</v>
      </c>
      <c r="D178" s="84" t="s">
        <v>56</v>
      </c>
      <c r="E178" s="85"/>
      <c r="F178" s="86">
        <f t="shared" si="2"/>
        <v>0</v>
      </c>
    </row>
    <row r="179" spans="1:6" s="87" customFormat="1" ht="15.75" hidden="1">
      <c r="A179" s="93" t="s">
        <v>394</v>
      </c>
      <c r="B179" s="94" t="s">
        <v>395</v>
      </c>
      <c r="C179" s="95">
        <v>1</v>
      </c>
      <c r="D179" s="95" t="s">
        <v>56</v>
      </c>
      <c r="E179" s="95"/>
      <c r="F179" s="96">
        <f>E179*C183</f>
        <v>0</v>
      </c>
    </row>
    <row r="180" spans="1:6" s="87" customFormat="1" ht="15.75" hidden="1">
      <c r="A180" s="82" t="s">
        <v>396</v>
      </c>
      <c r="B180" s="83" t="s">
        <v>397</v>
      </c>
      <c r="C180" s="84">
        <v>8</v>
      </c>
      <c r="D180" s="84" t="s">
        <v>56</v>
      </c>
      <c r="E180" s="85"/>
      <c r="F180" s="86">
        <f t="shared" ref="F180:F226" si="3">E180*C181</f>
        <v>0</v>
      </c>
    </row>
    <row r="181" spans="1:6" s="87" customFormat="1" ht="15.75" hidden="1">
      <c r="A181" s="82" t="s">
        <v>398</v>
      </c>
      <c r="B181" s="83" t="s">
        <v>399</v>
      </c>
      <c r="C181" s="84">
        <v>10</v>
      </c>
      <c r="D181" s="84" t="s">
        <v>56</v>
      </c>
      <c r="E181" s="85"/>
      <c r="F181" s="86">
        <f t="shared" si="3"/>
        <v>0</v>
      </c>
    </row>
    <row r="182" spans="1:6" s="87" customFormat="1" ht="15.75" hidden="1">
      <c r="A182" s="82" t="s">
        <v>400</v>
      </c>
      <c r="B182" s="83" t="s">
        <v>401</v>
      </c>
      <c r="C182" s="84">
        <v>10</v>
      </c>
      <c r="D182" s="84" t="s">
        <v>56</v>
      </c>
      <c r="E182" s="85"/>
      <c r="F182" s="86">
        <f t="shared" si="3"/>
        <v>0</v>
      </c>
    </row>
    <row r="183" spans="1:6" s="87" customFormat="1" ht="15.75" hidden="1">
      <c r="A183" s="82" t="s">
        <v>402</v>
      </c>
      <c r="B183" s="83" t="s">
        <v>403</v>
      </c>
      <c r="C183" s="84">
        <v>10</v>
      </c>
      <c r="D183" s="84" t="s">
        <v>56</v>
      </c>
      <c r="E183" s="85"/>
      <c r="F183" s="86">
        <f t="shared" si="3"/>
        <v>0</v>
      </c>
    </row>
    <row r="184" spans="1:6" s="87" customFormat="1" ht="15.75" hidden="1">
      <c r="A184" s="82" t="s">
        <v>404</v>
      </c>
      <c r="B184" s="83" t="s">
        <v>405</v>
      </c>
      <c r="C184" s="84">
        <v>15</v>
      </c>
      <c r="D184" s="84" t="s">
        <v>56</v>
      </c>
      <c r="E184" s="85"/>
      <c r="F184" s="86">
        <f t="shared" si="3"/>
        <v>0</v>
      </c>
    </row>
    <row r="185" spans="1:6" s="87" customFormat="1" ht="15.75" hidden="1">
      <c r="A185" s="82" t="s">
        <v>406</v>
      </c>
      <c r="B185" s="83" t="s">
        <v>407</v>
      </c>
      <c r="C185" s="84">
        <v>6</v>
      </c>
      <c r="D185" s="84" t="s">
        <v>56</v>
      </c>
      <c r="E185" s="85"/>
      <c r="F185" s="86">
        <f t="shared" si="3"/>
        <v>0</v>
      </c>
    </row>
    <row r="186" spans="1:6" s="87" customFormat="1" ht="15.75" hidden="1">
      <c r="A186" s="82" t="s">
        <v>408</v>
      </c>
      <c r="B186" s="83" t="s">
        <v>409</v>
      </c>
      <c r="C186" s="84">
        <v>12</v>
      </c>
      <c r="D186" s="84" t="s">
        <v>56</v>
      </c>
      <c r="E186" s="85"/>
      <c r="F186" s="86">
        <f t="shared" si="3"/>
        <v>0</v>
      </c>
    </row>
    <row r="187" spans="1:6" s="87" customFormat="1" ht="15.75" hidden="1">
      <c r="A187" s="82" t="s">
        <v>410</v>
      </c>
      <c r="B187" s="83" t="s">
        <v>411</v>
      </c>
      <c r="C187" s="84">
        <v>1</v>
      </c>
      <c r="D187" s="84" t="s">
        <v>56</v>
      </c>
      <c r="E187" s="85"/>
      <c r="F187" s="86">
        <f t="shared" si="3"/>
        <v>0</v>
      </c>
    </row>
    <row r="188" spans="1:6" s="87" customFormat="1" ht="15.75" hidden="1">
      <c r="A188" s="82" t="s">
        <v>412</v>
      </c>
      <c r="B188" s="83" t="s">
        <v>413</v>
      </c>
      <c r="C188" s="84">
        <v>6</v>
      </c>
      <c r="D188" s="84" t="s">
        <v>56</v>
      </c>
      <c r="E188" s="85"/>
      <c r="F188" s="86">
        <f t="shared" si="3"/>
        <v>0</v>
      </c>
    </row>
    <row r="189" spans="1:6" s="87" customFormat="1" ht="15.75" hidden="1">
      <c r="A189" s="82" t="s">
        <v>414</v>
      </c>
      <c r="B189" s="83" t="s">
        <v>415</v>
      </c>
      <c r="C189" s="84">
        <v>1</v>
      </c>
      <c r="D189" s="84" t="s">
        <v>56</v>
      </c>
      <c r="E189" s="85"/>
      <c r="F189" s="86">
        <f t="shared" si="3"/>
        <v>0</v>
      </c>
    </row>
    <row r="190" spans="1:6" s="87" customFormat="1" ht="15.75" hidden="1">
      <c r="A190" s="82" t="s">
        <v>416</v>
      </c>
      <c r="B190" s="83" t="s">
        <v>417</v>
      </c>
      <c r="C190" s="84">
        <v>1</v>
      </c>
      <c r="D190" s="84" t="s">
        <v>56</v>
      </c>
      <c r="E190" s="85"/>
      <c r="F190" s="86">
        <f t="shared" si="3"/>
        <v>0</v>
      </c>
    </row>
    <row r="191" spans="1:6" s="87" customFormat="1" ht="15.75" hidden="1">
      <c r="A191" s="82" t="s">
        <v>418</v>
      </c>
      <c r="B191" s="83" t="s">
        <v>419</v>
      </c>
      <c r="C191" s="84">
        <v>1</v>
      </c>
      <c r="D191" s="84" t="s">
        <v>56</v>
      </c>
      <c r="E191" s="85"/>
      <c r="F191" s="86">
        <f t="shared" si="3"/>
        <v>0</v>
      </c>
    </row>
    <row r="192" spans="1:6" s="87" customFormat="1" ht="15.75" hidden="1">
      <c r="A192" s="82" t="s">
        <v>420</v>
      </c>
      <c r="B192" s="83" t="s">
        <v>421</v>
      </c>
      <c r="C192" s="84">
        <v>1</v>
      </c>
      <c r="D192" s="84" t="s">
        <v>56</v>
      </c>
      <c r="E192" s="85"/>
      <c r="F192" s="86">
        <f t="shared" si="3"/>
        <v>0</v>
      </c>
    </row>
    <row r="193" spans="1:6" s="87" customFormat="1" ht="15.75" hidden="1">
      <c r="A193" s="82" t="s">
        <v>422</v>
      </c>
      <c r="B193" s="83" t="s">
        <v>423</v>
      </c>
      <c r="C193" s="84">
        <v>1</v>
      </c>
      <c r="D193" s="84" t="s">
        <v>56</v>
      </c>
      <c r="E193" s="85"/>
      <c r="F193" s="86">
        <f t="shared" si="3"/>
        <v>0</v>
      </c>
    </row>
    <row r="194" spans="1:6" s="87" customFormat="1" ht="15.75" hidden="1">
      <c r="A194" s="82" t="s">
        <v>424</v>
      </c>
      <c r="B194" s="83" t="s">
        <v>425</v>
      </c>
      <c r="C194" s="84">
        <v>1</v>
      </c>
      <c r="D194" s="84" t="s">
        <v>56</v>
      </c>
      <c r="E194" s="85"/>
      <c r="F194" s="86">
        <f t="shared" si="3"/>
        <v>0</v>
      </c>
    </row>
    <row r="195" spans="1:6" s="87" customFormat="1" ht="15.75" hidden="1">
      <c r="A195" s="82" t="s">
        <v>426</v>
      </c>
      <c r="B195" s="83" t="s">
        <v>427</v>
      </c>
      <c r="C195" s="84">
        <v>1</v>
      </c>
      <c r="D195" s="84" t="s">
        <v>56</v>
      </c>
      <c r="E195" s="85"/>
      <c r="F195" s="86">
        <f t="shared" si="3"/>
        <v>0</v>
      </c>
    </row>
    <row r="196" spans="1:6" s="87" customFormat="1" ht="15.75" hidden="1">
      <c r="A196" s="82" t="s">
        <v>428</v>
      </c>
      <c r="B196" s="83" t="s">
        <v>429</v>
      </c>
      <c r="C196" s="84">
        <v>1</v>
      </c>
      <c r="D196" s="84" t="s">
        <v>56</v>
      </c>
      <c r="E196" s="85"/>
      <c r="F196" s="86">
        <f t="shared" si="3"/>
        <v>0</v>
      </c>
    </row>
    <row r="197" spans="1:6" s="87" customFormat="1" ht="15.75" hidden="1">
      <c r="A197" s="82" t="s">
        <v>430</v>
      </c>
      <c r="B197" s="83" t="s">
        <v>431</v>
      </c>
      <c r="C197" s="84">
        <v>1</v>
      </c>
      <c r="D197" s="84" t="s">
        <v>56</v>
      </c>
      <c r="E197" s="85"/>
      <c r="F197" s="86">
        <f t="shared" si="3"/>
        <v>0</v>
      </c>
    </row>
    <row r="198" spans="1:6" s="87" customFormat="1" ht="15.75" hidden="1">
      <c r="A198" s="82" t="s">
        <v>432</v>
      </c>
      <c r="B198" s="83" t="s">
        <v>433</v>
      </c>
      <c r="C198" s="84">
        <v>1</v>
      </c>
      <c r="D198" s="84" t="s">
        <v>56</v>
      </c>
      <c r="E198" s="85"/>
      <c r="F198" s="86">
        <f t="shared" si="3"/>
        <v>0</v>
      </c>
    </row>
    <row r="199" spans="1:6" s="87" customFormat="1" ht="15.75" hidden="1">
      <c r="A199" s="82" t="s">
        <v>434</v>
      </c>
      <c r="B199" s="83" t="s">
        <v>435</v>
      </c>
      <c r="C199" s="84">
        <v>1</v>
      </c>
      <c r="D199" s="84" t="s">
        <v>56</v>
      </c>
      <c r="E199" s="85"/>
      <c r="F199" s="86">
        <f t="shared" si="3"/>
        <v>0</v>
      </c>
    </row>
    <row r="200" spans="1:6" s="87" customFormat="1" ht="15.75" hidden="1">
      <c r="A200" s="82" t="s">
        <v>436</v>
      </c>
      <c r="B200" s="83" t="s">
        <v>437</v>
      </c>
      <c r="C200" s="84">
        <v>1</v>
      </c>
      <c r="D200" s="84" t="s">
        <v>56</v>
      </c>
      <c r="E200" s="85"/>
      <c r="F200" s="86">
        <f t="shared" si="3"/>
        <v>0</v>
      </c>
    </row>
    <row r="201" spans="1:6" s="87" customFormat="1" ht="15.75" hidden="1">
      <c r="A201" s="82" t="s">
        <v>438</v>
      </c>
      <c r="B201" s="83" t="s">
        <v>439</v>
      </c>
      <c r="C201" s="84">
        <v>1</v>
      </c>
      <c r="D201" s="84" t="s">
        <v>56</v>
      </c>
      <c r="E201" s="85"/>
      <c r="F201" s="86">
        <f t="shared" si="3"/>
        <v>0</v>
      </c>
    </row>
    <row r="202" spans="1:6" s="87" customFormat="1" ht="15.75" hidden="1">
      <c r="A202" s="82" t="s">
        <v>440</v>
      </c>
      <c r="B202" s="83" t="s">
        <v>441</v>
      </c>
      <c r="C202" s="84">
        <v>1</v>
      </c>
      <c r="D202" s="84" t="s">
        <v>56</v>
      </c>
      <c r="E202" s="85"/>
      <c r="F202" s="86">
        <f t="shared" si="3"/>
        <v>0</v>
      </c>
    </row>
    <row r="203" spans="1:6" s="87" customFormat="1" ht="15.75" hidden="1">
      <c r="A203" s="82" t="s">
        <v>442</v>
      </c>
      <c r="B203" s="83" t="s">
        <v>443</v>
      </c>
      <c r="C203" s="84">
        <v>1</v>
      </c>
      <c r="D203" s="84" t="s">
        <v>56</v>
      </c>
      <c r="E203" s="85"/>
      <c r="F203" s="86">
        <f t="shared" si="3"/>
        <v>0</v>
      </c>
    </row>
    <row r="204" spans="1:6" s="87" customFormat="1" ht="15.75" hidden="1">
      <c r="A204" s="82" t="s">
        <v>444</v>
      </c>
      <c r="B204" s="83" t="s">
        <v>445</v>
      </c>
      <c r="C204" s="84">
        <v>1</v>
      </c>
      <c r="D204" s="84" t="s">
        <v>56</v>
      </c>
      <c r="E204" s="85"/>
      <c r="F204" s="86">
        <f t="shared" si="3"/>
        <v>0</v>
      </c>
    </row>
    <row r="205" spans="1:6" s="87" customFormat="1" ht="15.75" hidden="1">
      <c r="A205" s="82" t="s">
        <v>446</v>
      </c>
      <c r="B205" s="83" t="s">
        <v>447</v>
      </c>
      <c r="C205" s="84">
        <v>1</v>
      </c>
      <c r="D205" s="84" t="s">
        <v>56</v>
      </c>
      <c r="E205" s="85"/>
      <c r="F205" s="86">
        <f t="shared" si="3"/>
        <v>0</v>
      </c>
    </row>
    <row r="206" spans="1:6" s="87" customFormat="1" ht="15.75" hidden="1">
      <c r="A206" s="82" t="s">
        <v>448</v>
      </c>
      <c r="B206" s="83" t="s">
        <v>449</v>
      </c>
      <c r="C206" s="84">
        <v>1</v>
      </c>
      <c r="D206" s="84" t="s">
        <v>56</v>
      </c>
      <c r="E206" s="85"/>
      <c r="F206" s="86">
        <f t="shared" si="3"/>
        <v>0</v>
      </c>
    </row>
    <row r="207" spans="1:6" s="87" customFormat="1" ht="15.75" hidden="1">
      <c r="A207" s="82" t="s">
        <v>450</v>
      </c>
      <c r="B207" s="83" t="s">
        <v>451</v>
      </c>
      <c r="C207" s="84">
        <v>1</v>
      </c>
      <c r="D207" s="84" t="s">
        <v>56</v>
      </c>
      <c r="E207" s="85"/>
      <c r="F207" s="86">
        <f t="shared" si="3"/>
        <v>0</v>
      </c>
    </row>
    <row r="208" spans="1:6" s="87" customFormat="1" ht="15.75" hidden="1">
      <c r="A208" s="82" t="s">
        <v>452</v>
      </c>
      <c r="B208" s="83" t="s">
        <v>453</v>
      </c>
      <c r="C208" s="84">
        <v>1</v>
      </c>
      <c r="D208" s="84" t="s">
        <v>56</v>
      </c>
      <c r="E208" s="85"/>
      <c r="F208" s="86">
        <f t="shared" si="3"/>
        <v>0</v>
      </c>
    </row>
    <row r="209" spans="1:6" s="87" customFormat="1" ht="15.75" hidden="1">
      <c r="A209" s="82" t="s">
        <v>454</v>
      </c>
      <c r="B209" s="83" t="s">
        <v>455</v>
      </c>
      <c r="C209" s="84">
        <v>1</v>
      </c>
      <c r="D209" s="84" t="s">
        <v>56</v>
      </c>
      <c r="E209" s="85"/>
      <c r="F209" s="86">
        <f t="shared" si="3"/>
        <v>0</v>
      </c>
    </row>
    <row r="210" spans="1:6" s="87" customFormat="1" ht="15.75" hidden="1">
      <c r="A210" s="82" t="s">
        <v>456</v>
      </c>
      <c r="B210" s="83" t="s">
        <v>457</v>
      </c>
      <c r="C210" s="84">
        <v>1</v>
      </c>
      <c r="D210" s="84" t="s">
        <v>56</v>
      </c>
      <c r="E210" s="85"/>
      <c r="F210" s="86">
        <f t="shared" si="3"/>
        <v>0</v>
      </c>
    </row>
    <row r="211" spans="1:6" s="87" customFormat="1" ht="15.75" hidden="1">
      <c r="A211" s="82" t="s">
        <v>458</v>
      </c>
      <c r="B211" s="83" t="s">
        <v>459</v>
      </c>
      <c r="C211" s="84">
        <v>1</v>
      </c>
      <c r="D211" s="84" t="s">
        <v>56</v>
      </c>
      <c r="E211" s="85"/>
      <c r="F211" s="86">
        <f t="shared" si="3"/>
        <v>0</v>
      </c>
    </row>
    <row r="212" spans="1:6" s="87" customFormat="1" ht="15.75" hidden="1">
      <c r="A212" s="82" t="s">
        <v>460</v>
      </c>
      <c r="B212" s="83" t="s">
        <v>461</v>
      </c>
      <c r="C212" s="84">
        <v>1</v>
      </c>
      <c r="D212" s="84" t="s">
        <v>56</v>
      </c>
      <c r="E212" s="85"/>
      <c r="F212" s="86">
        <f t="shared" si="3"/>
        <v>0</v>
      </c>
    </row>
    <row r="213" spans="1:6" s="87" customFormat="1" ht="15.75" hidden="1">
      <c r="A213" s="82" t="s">
        <v>462</v>
      </c>
      <c r="B213" s="83" t="s">
        <v>463</v>
      </c>
      <c r="C213" s="84">
        <v>1</v>
      </c>
      <c r="D213" s="84" t="s">
        <v>56</v>
      </c>
      <c r="E213" s="85"/>
      <c r="F213" s="86">
        <f t="shared" si="3"/>
        <v>0</v>
      </c>
    </row>
    <row r="214" spans="1:6" s="87" customFormat="1" ht="15.75" hidden="1">
      <c r="A214" s="82" t="s">
        <v>464</v>
      </c>
      <c r="B214" s="83" t="s">
        <v>465</v>
      </c>
      <c r="C214" s="84">
        <v>1</v>
      </c>
      <c r="D214" s="84" t="s">
        <v>56</v>
      </c>
      <c r="E214" s="85"/>
      <c r="F214" s="86">
        <f t="shared" si="3"/>
        <v>0</v>
      </c>
    </row>
    <row r="215" spans="1:6" s="87" customFormat="1" ht="15.75" hidden="1">
      <c r="A215" s="82" t="s">
        <v>466</v>
      </c>
      <c r="B215" s="83" t="s">
        <v>467</v>
      </c>
      <c r="C215" s="84">
        <v>1</v>
      </c>
      <c r="D215" s="84" t="s">
        <v>56</v>
      </c>
      <c r="E215" s="85"/>
      <c r="F215" s="86">
        <f t="shared" si="3"/>
        <v>0</v>
      </c>
    </row>
    <row r="216" spans="1:6" s="87" customFormat="1" ht="15.75" hidden="1">
      <c r="A216" s="82" t="s">
        <v>468</v>
      </c>
      <c r="B216" s="83" t="s">
        <v>469</v>
      </c>
      <c r="C216" s="84">
        <v>6</v>
      </c>
      <c r="D216" s="84" t="s">
        <v>56</v>
      </c>
      <c r="E216" s="85"/>
      <c r="F216" s="86">
        <f t="shared" si="3"/>
        <v>0</v>
      </c>
    </row>
    <row r="217" spans="1:6" s="87" customFormat="1" ht="15.75" hidden="1">
      <c r="A217" s="82" t="s">
        <v>470</v>
      </c>
      <c r="B217" s="83" t="s">
        <v>471</v>
      </c>
      <c r="C217" s="84">
        <v>4</v>
      </c>
      <c r="D217" s="84" t="s">
        <v>56</v>
      </c>
      <c r="E217" s="85"/>
      <c r="F217" s="86">
        <f t="shared" si="3"/>
        <v>0</v>
      </c>
    </row>
    <row r="218" spans="1:6" s="87" customFormat="1" ht="15.75" hidden="1">
      <c r="A218" s="82" t="s">
        <v>472</v>
      </c>
      <c r="B218" s="83" t="s">
        <v>473</v>
      </c>
      <c r="C218" s="84">
        <v>20</v>
      </c>
      <c r="D218" s="97" t="s">
        <v>56</v>
      </c>
      <c r="E218" s="98"/>
      <c r="F218" s="99">
        <f t="shared" si="3"/>
        <v>0</v>
      </c>
    </row>
    <row r="219" spans="1:6" s="87" customFormat="1" ht="15.75" hidden="1">
      <c r="A219" s="100" t="s">
        <v>474</v>
      </c>
      <c r="B219" s="101" t="s">
        <v>475</v>
      </c>
      <c r="C219" s="97">
        <v>20</v>
      </c>
      <c r="D219" s="84" t="s">
        <v>56</v>
      </c>
      <c r="E219" s="85"/>
      <c r="F219" s="86">
        <f t="shared" si="3"/>
        <v>0</v>
      </c>
    </row>
    <row r="220" spans="1:6" s="87" customFormat="1" ht="15.75" hidden="1">
      <c r="A220" s="82" t="s">
        <v>476</v>
      </c>
      <c r="B220" s="83" t="s">
        <v>477</v>
      </c>
      <c r="C220" s="84">
        <v>40</v>
      </c>
      <c r="D220" s="84" t="s">
        <v>56</v>
      </c>
      <c r="E220" s="85"/>
      <c r="F220" s="86">
        <f t="shared" si="3"/>
        <v>0</v>
      </c>
    </row>
    <row r="221" spans="1:6" s="87" customFormat="1" ht="15.75" hidden="1">
      <c r="A221" s="82" t="s">
        <v>478</v>
      </c>
      <c r="B221" s="83" t="s">
        <v>479</v>
      </c>
      <c r="C221" s="84">
        <v>18</v>
      </c>
      <c r="D221" s="84" t="s">
        <v>56</v>
      </c>
      <c r="E221" s="85"/>
      <c r="F221" s="86">
        <f t="shared" si="3"/>
        <v>0</v>
      </c>
    </row>
    <row r="222" spans="1:6" s="87" customFormat="1" ht="15.75" hidden="1">
      <c r="A222" s="82" t="s">
        <v>480</v>
      </c>
      <c r="B222" s="83" t="s">
        <v>481</v>
      </c>
      <c r="C222" s="84">
        <v>30</v>
      </c>
      <c r="D222" s="84" t="s">
        <v>56</v>
      </c>
      <c r="E222" s="85"/>
      <c r="F222" s="86">
        <f t="shared" si="3"/>
        <v>0</v>
      </c>
    </row>
    <row r="223" spans="1:6" s="87" customFormat="1" ht="15.75" hidden="1">
      <c r="A223" s="82" t="s">
        <v>482</v>
      </c>
      <c r="B223" s="83" t="s">
        <v>483</v>
      </c>
      <c r="C223" s="84">
        <v>6</v>
      </c>
      <c r="D223" s="84" t="s">
        <v>56</v>
      </c>
      <c r="E223" s="85"/>
      <c r="F223" s="86">
        <f t="shared" si="3"/>
        <v>0</v>
      </c>
    </row>
    <row r="224" spans="1:6" s="87" customFormat="1" ht="15.75" hidden="1">
      <c r="A224" s="82" t="s">
        <v>484</v>
      </c>
      <c r="B224" s="83" t="s">
        <v>485</v>
      </c>
      <c r="C224" s="84">
        <v>4</v>
      </c>
      <c r="D224" s="84" t="s">
        <v>56</v>
      </c>
      <c r="E224" s="85"/>
      <c r="F224" s="86">
        <f t="shared" si="3"/>
        <v>0</v>
      </c>
    </row>
    <row r="225" spans="1:6" s="87" customFormat="1" ht="15.75" hidden="1">
      <c r="A225" s="82" t="s">
        <v>486</v>
      </c>
      <c r="B225" s="83" t="s">
        <v>487</v>
      </c>
      <c r="C225" s="84">
        <v>10</v>
      </c>
      <c r="D225" s="84" t="s">
        <v>56</v>
      </c>
      <c r="E225" s="85"/>
      <c r="F225" s="86">
        <f t="shared" si="3"/>
        <v>0</v>
      </c>
    </row>
    <row r="226" spans="1:6" s="87" customFormat="1" ht="15.75" hidden="1">
      <c r="A226" s="82" t="s">
        <v>488</v>
      </c>
      <c r="B226" s="83" t="s">
        <v>489</v>
      </c>
      <c r="C226" s="84">
        <v>5</v>
      </c>
      <c r="D226" s="84" t="s">
        <v>56</v>
      </c>
      <c r="E226" s="85"/>
      <c r="F226" s="86">
        <f t="shared" si="3"/>
        <v>0</v>
      </c>
    </row>
    <row r="227" spans="1:6" s="87" customFormat="1" ht="15.75" hidden="1">
      <c r="A227" s="88" t="s">
        <v>490</v>
      </c>
      <c r="B227" s="89" t="s">
        <v>491</v>
      </c>
      <c r="C227" s="90">
        <v>1</v>
      </c>
      <c r="D227" s="90" t="s">
        <v>127</v>
      </c>
      <c r="E227" s="91"/>
      <c r="F227" s="92">
        <f t="shared" ref="F227:F290" si="4">E227*C227</f>
        <v>0</v>
      </c>
    </row>
    <row r="228" spans="1:6" s="87" customFormat="1" ht="15.75" hidden="1">
      <c r="A228" s="82" t="s">
        <v>492</v>
      </c>
      <c r="B228" s="83" t="s">
        <v>493</v>
      </c>
      <c r="C228" s="84">
        <v>24</v>
      </c>
      <c r="D228" s="84" t="s">
        <v>56</v>
      </c>
      <c r="E228" s="85"/>
      <c r="F228" s="86">
        <f t="shared" si="4"/>
        <v>0</v>
      </c>
    </row>
    <row r="229" spans="1:6" s="87" customFormat="1" ht="15.75" hidden="1">
      <c r="A229" s="82" t="s">
        <v>494</v>
      </c>
      <c r="B229" s="83" t="s">
        <v>495</v>
      </c>
      <c r="C229" s="84">
        <v>8</v>
      </c>
      <c r="D229" s="84" t="s">
        <v>56</v>
      </c>
      <c r="E229" s="85"/>
      <c r="F229" s="86">
        <f t="shared" si="4"/>
        <v>0</v>
      </c>
    </row>
    <row r="230" spans="1:6" s="87" customFormat="1" ht="15.75" hidden="1">
      <c r="A230" s="82" t="s">
        <v>496</v>
      </c>
      <c r="B230" s="83" t="s">
        <v>497</v>
      </c>
      <c r="C230" s="84">
        <v>8</v>
      </c>
      <c r="D230" s="84" t="s">
        <v>56</v>
      </c>
      <c r="E230" s="85"/>
      <c r="F230" s="86">
        <f t="shared" si="4"/>
        <v>0</v>
      </c>
    </row>
    <row r="231" spans="1:6" s="87" customFormat="1" ht="15.75" hidden="1">
      <c r="A231" s="82" t="s">
        <v>498</v>
      </c>
      <c r="B231" s="83" t="s">
        <v>499</v>
      </c>
      <c r="C231" s="84">
        <v>8</v>
      </c>
      <c r="D231" s="84" t="s">
        <v>56</v>
      </c>
      <c r="E231" s="85"/>
      <c r="F231" s="86">
        <f t="shared" si="4"/>
        <v>0</v>
      </c>
    </row>
    <row r="232" spans="1:6" s="87" customFormat="1" ht="15.75" hidden="1">
      <c r="A232" s="82" t="s">
        <v>500</v>
      </c>
      <c r="B232" s="83" t="s">
        <v>501</v>
      </c>
      <c r="C232" s="84">
        <v>2</v>
      </c>
      <c r="D232" s="84" t="s">
        <v>56</v>
      </c>
      <c r="E232" s="85"/>
      <c r="F232" s="86">
        <f t="shared" si="4"/>
        <v>0</v>
      </c>
    </row>
    <row r="233" spans="1:6" s="87" customFormat="1" ht="15.75" hidden="1">
      <c r="A233" s="82" t="s">
        <v>502</v>
      </c>
      <c r="B233" s="83" t="s">
        <v>503</v>
      </c>
      <c r="C233" s="84">
        <v>10</v>
      </c>
      <c r="D233" s="84" t="s">
        <v>56</v>
      </c>
      <c r="E233" s="85"/>
      <c r="F233" s="86">
        <f t="shared" si="4"/>
        <v>0</v>
      </c>
    </row>
    <row r="234" spans="1:6" s="87" customFormat="1" ht="15.75" hidden="1">
      <c r="A234" s="82" t="s">
        <v>504</v>
      </c>
      <c r="B234" s="83" t="s">
        <v>505</v>
      </c>
      <c r="C234" s="84">
        <v>1</v>
      </c>
      <c r="D234" s="84" t="s">
        <v>56</v>
      </c>
      <c r="E234" s="85"/>
      <c r="F234" s="86">
        <f t="shared" si="4"/>
        <v>0</v>
      </c>
    </row>
    <row r="235" spans="1:6" s="87" customFormat="1" ht="15.75" hidden="1">
      <c r="A235" s="82" t="s">
        <v>506</v>
      </c>
      <c r="B235" s="83" t="s">
        <v>507</v>
      </c>
      <c r="C235" s="84">
        <v>1</v>
      </c>
      <c r="D235" s="84" t="s">
        <v>56</v>
      </c>
      <c r="E235" s="85"/>
      <c r="F235" s="86">
        <f t="shared" si="4"/>
        <v>0</v>
      </c>
    </row>
    <row r="236" spans="1:6" s="87" customFormat="1" ht="15.75" hidden="1">
      <c r="A236" s="82" t="s">
        <v>508</v>
      </c>
      <c r="B236" s="83" t="s">
        <v>509</v>
      </c>
      <c r="C236" s="84">
        <v>1</v>
      </c>
      <c r="D236" s="84" t="s">
        <v>56</v>
      </c>
      <c r="E236" s="85"/>
      <c r="F236" s="86">
        <f t="shared" si="4"/>
        <v>0</v>
      </c>
    </row>
    <row r="237" spans="1:6" s="87" customFormat="1" ht="15.75" hidden="1">
      <c r="A237" s="82" t="s">
        <v>510</v>
      </c>
      <c r="B237" s="83" t="s">
        <v>511</v>
      </c>
      <c r="C237" s="84">
        <v>1</v>
      </c>
      <c r="D237" s="84" t="s">
        <v>56</v>
      </c>
      <c r="E237" s="85"/>
      <c r="F237" s="86">
        <f t="shared" si="4"/>
        <v>0</v>
      </c>
    </row>
    <row r="238" spans="1:6" s="87" customFormat="1" ht="15.75" hidden="1">
      <c r="A238" s="82" t="s">
        <v>512</v>
      </c>
      <c r="B238" s="83" t="s">
        <v>513</v>
      </c>
      <c r="C238" s="84">
        <v>48</v>
      </c>
      <c r="D238" s="84" t="s">
        <v>56</v>
      </c>
      <c r="E238" s="85"/>
      <c r="F238" s="86">
        <f t="shared" si="4"/>
        <v>0</v>
      </c>
    </row>
    <row r="239" spans="1:6" s="87" customFormat="1" ht="15.75" hidden="1">
      <c r="A239" s="82" t="s">
        <v>514</v>
      </c>
      <c r="B239" s="83" t="s">
        <v>515</v>
      </c>
      <c r="C239" s="84">
        <v>1</v>
      </c>
      <c r="D239" s="84" t="s">
        <v>56</v>
      </c>
      <c r="E239" s="85"/>
      <c r="F239" s="86">
        <f t="shared" si="4"/>
        <v>0</v>
      </c>
    </row>
    <row r="240" spans="1:6" s="87" customFormat="1" ht="15.75" hidden="1">
      <c r="A240" s="82" t="s">
        <v>516</v>
      </c>
      <c r="B240" s="83" t="s">
        <v>517</v>
      </c>
      <c r="C240" s="84">
        <v>30</v>
      </c>
      <c r="D240" s="84" t="s">
        <v>56</v>
      </c>
      <c r="E240" s="85"/>
      <c r="F240" s="86">
        <f t="shared" si="4"/>
        <v>0</v>
      </c>
    </row>
    <row r="241" spans="1:6" s="87" customFormat="1" ht="15.75" hidden="1">
      <c r="A241" s="82" t="s">
        <v>518</v>
      </c>
      <c r="B241" s="83" t="s">
        <v>519</v>
      </c>
      <c r="C241" s="84">
        <v>1</v>
      </c>
      <c r="D241" s="84" t="s">
        <v>56</v>
      </c>
      <c r="E241" s="85"/>
      <c r="F241" s="86">
        <f t="shared" si="4"/>
        <v>0</v>
      </c>
    </row>
    <row r="242" spans="1:6" s="87" customFormat="1" ht="15.75" hidden="1">
      <c r="A242" s="82" t="s">
        <v>520</v>
      </c>
      <c r="B242" s="83" t="s">
        <v>521</v>
      </c>
      <c r="C242" s="84">
        <v>12</v>
      </c>
      <c r="D242" s="84" t="s">
        <v>56</v>
      </c>
      <c r="E242" s="85"/>
      <c r="F242" s="86">
        <f t="shared" si="4"/>
        <v>0</v>
      </c>
    </row>
    <row r="243" spans="1:6" s="87" customFormat="1" ht="15.75" hidden="1">
      <c r="A243" s="82" t="s">
        <v>522</v>
      </c>
      <c r="B243" s="83" t="s">
        <v>523</v>
      </c>
      <c r="C243" s="84">
        <v>18</v>
      </c>
      <c r="D243" s="84" t="s">
        <v>56</v>
      </c>
      <c r="E243" s="85"/>
      <c r="F243" s="86">
        <f t="shared" si="4"/>
        <v>0</v>
      </c>
    </row>
    <row r="244" spans="1:6" s="87" customFormat="1" ht="15.75" hidden="1">
      <c r="A244" s="82" t="s">
        <v>524</v>
      </c>
      <c r="B244" s="83" t="s">
        <v>525</v>
      </c>
      <c r="C244" s="84">
        <v>18</v>
      </c>
      <c r="D244" s="84" t="s">
        <v>56</v>
      </c>
      <c r="E244" s="85"/>
      <c r="F244" s="86">
        <f t="shared" si="4"/>
        <v>0</v>
      </c>
    </row>
    <row r="245" spans="1:6" s="87" customFormat="1" ht="15.75" hidden="1">
      <c r="A245" s="82" t="s">
        <v>526</v>
      </c>
      <c r="B245" s="83" t="s">
        <v>527</v>
      </c>
      <c r="C245" s="84">
        <v>18</v>
      </c>
      <c r="D245" s="84" t="s">
        <v>56</v>
      </c>
      <c r="E245" s="85"/>
      <c r="F245" s="86">
        <f t="shared" si="4"/>
        <v>0</v>
      </c>
    </row>
    <row r="246" spans="1:6" s="87" customFormat="1" ht="15.75" hidden="1">
      <c r="A246" s="82" t="s">
        <v>528</v>
      </c>
      <c r="B246" s="83" t="s">
        <v>529</v>
      </c>
      <c r="C246" s="84">
        <v>1</v>
      </c>
      <c r="D246" s="84" t="s">
        <v>56</v>
      </c>
      <c r="E246" s="85"/>
      <c r="F246" s="86">
        <f t="shared" si="4"/>
        <v>0</v>
      </c>
    </row>
    <row r="247" spans="1:6" s="87" customFormat="1" ht="15.75" hidden="1">
      <c r="A247" s="82" t="s">
        <v>530</v>
      </c>
      <c r="B247" s="83" t="s">
        <v>531</v>
      </c>
      <c r="C247" s="84">
        <v>27</v>
      </c>
      <c r="D247" s="84" t="s">
        <v>56</v>
      </c>
      <c r="E247" s="85"/>
      <c r="F247" s="86">
        <f t="shared" si="4"/>
        <v>0</v>
      </c>
    </row>
    <row r="248" spans="1:6" s="87" customFormat="1" ht="15.75" hidden="1">
      <c r="A248" s="82" t="s">
        <v>532</v>
      </c>
      <c r="B248" s="83" t="s">
        <v>533</v>
      </c>
      <c r="C248" s="84">
        <v>24</v>
      </c>
      <c r="D248" s="84" t="s">
        <v>56</v>
      </c>
      <c r="E248" s="85"/>
      <c r="F248" s="86">
        <f t="shared" si="4"/>
        <v>0</v>
      </c>
    </row>
    <row r="249" spans="1:6" s="87" customFormat="1" ht="15.75" hidden="1">
      <c r="A249" s="82" t="s">
        <v>534</v>
      </c>
      <c r="B249" s="83" t="s">
        <v>535</v>
      </c>
      <c r="C249" s="84">
        <v>1</v>
      </c>
      <c r="D249" s="84" t="s">
        <v>56</v>
      </c>
      <c r="E249" s="85"/>
      <c r="F249" s="86">
        <f t="shared" si="4"/>
        <v>0</v>
      </c>
    </row>
    <row r="250" spans="1:6" s="87" customFormat="1" ht="15.75" hidden="1">
      <c r="A250" s="82" t="s">
        <v>536</v>
      </c>
      <c r="B250" s="83" t="s">
        <v>537</v>
      </c>
      <c r="C250" s="84">
        <v>1</v>
      </c>
      <c r="D250" s="84" t="s">
        <v>56</v>
      </c>
      <c r="E250" s="85"/>
      <c r="F250" s="86">
        <f t="shared" si="4"/>
        <v>0</v>
      </c>
    </row>
    <row r="251" spans="1:6" s="87" customFormat="1" ht="15.75" hidden="1">
      <c r="A251" s="82" t="s">
        <v>538</v>
      </c>
      <c r="B251" s="83" t="s">
        <v>539</v>
      </c>
      <c r="C251" s="84">
        <v>1</v>
      </c>
      <c r="D251" s="84" t="s">
        <v>56</v>
      </c>
      <c r="E251" s="85"/>
      <c r="F251" s="86">
        <f t="shared" si="4"/>
        <v>0</v>
      </c>
    </row>
    <row r="252" spans="1:6" s="87" customFormat="1" ht="15.75" hidden="1">
      <c r="A252" s="82" t="s">
        <v>540</v>
      </c>
      <c r="B252" s="83" t="s">
        <v>541</v>
      </c>
      <c r="C252" s="84">
        <v>1</v>
      </c>
      <c r="D252" s="84" t="s">
        <v>56</v>
      </c>
      <c r="E252" s="85"/>
      <c r="F252" s="86">
        <f t="shared" si="4"/>
        <v>0</v>
      </c>
    </row>
    <row r="253" spans="1:6" s="87" customFormat="1" ht="15.75" hidden="1">
      <c r="A253" s="82" t="s">
        <v>542</v>
      </c>
      <c r="B253" s="83" t="s">
        <v>543</v>
      </c>
      <c r="C253" s="84">
        <v>1</v>
      </c>
      <c r="D253" s="84" t="s">
        <v>56</v>
      </c>
      <c r="E253" s="85"/>
      <c r="F253" s="86">
        <f t="shared" si="4"/>
        <v>0</v>
      </c>
    </row>
    <row r="254" spans="1:6" s="87" customFormat="1" ht="15.75" hidden="1">
      <c r="A254" s="82" t="s">
        <v>544</v>
      </c>
      <c r="B254" s="83" t="s">
        <v>545</v>
      </c>
      <c r="C254" s="84">
        <v>16</v>
      </c>
      <c r="D254" s="84" t="s">
        <v>56</v>
      </c>
      <c r="E254" s="85"/>
      <c r="F254" s="86">
        <f t="shared" si="4"/>
        <v>0</v>
      </c>
    </row>
    <row r="255" spans="1:6" s="87" customFormat="1" ht="15.75" hidden="1">
      <c r="A255" s="82" t="s">
        <v>546</v>
      </c>
      <c r="B255" s="83" t="s">
        <v>547</v>
      </c>
      <c r="C255" s="84">
        <v>1</v>
      </c>
      <c r="D255" s="84" t="s">
        <v>56</v>
      </c>
      <c r="E255" s="85"/>
      <c r="F255" s="86">
        <f t="shared" si="4"/>
        <v>0</v>
      </c>
    </row>
    <row r="256" spans="1:6" s="87" customFormat="1" ht="15.75" hidden="1">
      <c r="A256" s="82" t="s">
        <v>548</v>
      </c>
      <c r="B256" s="83" t="s">
        <v>549</v>
      </c>
      <c r="C256" s="84">
        <v>6</v>
      </c>
      <c r="D256" s="84" t="s">
        <v>56</v>
      </c>
      <c r="E256" s="85"/>
      <c r="F256" s="86">
        <f t="shared" si="4"/>
        <v>0</v>
      </c>
    </row>
    <row r="257" spans="1:6" s="87" customFormat="1" ht="15.75" hidden="1">
      <c r="A257" s="82" t="s">
        <v>550</v>
      </c>
      <c r="B257" s="83" t="s">
        <v>551</v>
      </c>
      <c r="C257" s="84">
        <v>1</v>
      </c>
      <c r="D257" s="84" t="s">
        <v>56</v>
      </c>
      <c r="E257" s="85"/>
      <c r="F257" s="86">
        <f t="shared" si="4"/>
        <v>0</v>
      </c>
    </row>
    <row r="258" spans="1:6" s="87" customFormat="1" ht="15.75" hidden="1">
      <c r="A258" s="82" t="s">
        <v>552</v>
      </c>
      <c r="B258" s="83" t="s">
        <v>553</v>
      </c>
      <c r="C258" s="84">
        <v>4</v>
      </c>
      <c r="D258" s="84" t="s">
        <v>56</v>
      </c>
      <c r="E258" s="85"/>
      <c r="F258" s="86">
        <f t="shared" si="4"/>
        <v>0</v>
      </c>
    </row>
    <row r="259" spans="1:6" s="87" customFormat="1" ht="15.75" hidden="1">
      <c r="A259" s="82" t="s">
        <v>554</v>
      </c>
      <c r="B259" s="83" t="s">
        <v>555</v>
      </c>
      <c r="C259" s="84">
        <v>6</v>
      </c>
      <c r="D259" s="84" t="s">
        <v>56</v>
      </c>
      <c r="E259" s="85"/>
      <c r="F259" s="86">
        <f t="shared" si="4"/>
        <v>0</v>
      </c>
    </row>
    <row r="260" spans="1:6" s="87" customFormat="1" ht="15.75" hidden="1">
      <c r="A260" s="82" t="s">
        <v>556</v>
      </c>
      <c r="B260" s="83" t="s">
        <v>557</v>
      </c>
      <c r="C260" s="84">
        <v>6</v>
      </c>
      <c r="D260" s="84" t="s">
        <v>56</v>
      </c>
      <c r="E260" s="85"/>
      <c r="F260" s="86">
        <f t="shared" si="4"/>
        <v>0</v>
      </c>
    </row>
    <row r="261" spans="1:6" s="87" customFormat="1" ht="15.75" hidden="1">
      <c r="A261" s="82" t="s">
        <v>558</v>
      </c>
      <c r="B261" s="83" t="s">
        <v>559</v>
      </c>
      <c r="C261" s="84">
        <v>6</v>
      </c>
      <c r="D261" s="84" t="s">
        <v>56</v>
      </c>
      <c r="E261" s="85"/>
      <c r="F261" s="86">
        <f t="shared" si="4"/>
        <v>0</v>
      </c>
    </row>
    <row r="262" spans="1:6" s="87" customFormat="1" ht="15.75" hidden="1">
      <c r="A262" s="82" t="s">
        <v>560</v>
      </c>
      <c r="B262" s="83" t="s">
        <v>561</v>
      </c>
      <c r="C262" s="84">
        <v>6</v>
      </c>
      <c r="D262" s="84" t="s">
        <v>56</v>
      </c>
      <c r="E262" s="85"/>
      <c r="F262" s="86">
        <f t="shared" si="4"/>
        <v>0</v>
      </c>
    </row>
    <row r="263" spans="1:6" s="87" customFormat="1" ht="15.75" hidden="1">
      <c r="A263" s="82" t="s">
        <v>562</v>
      </c>
      <c r="B263" s="83" t="s">
        <v>563</v>
      </c>
      <c r="C263" s="84">
        <v>6</v>
      </c>
      <c r="D263" s="84" t="s">
        <v>56</v>
      </c>
      <c r="E263" s="85"/>
      <c r="F263" s="86">
        <f t="shared" si="4"/>
        <v>0</v>
      </c>
    </row>
    <row r="264" spans="1:6" s="87" customFormat="1" ht="15.75" hidden="1">
      <c r="A264" s="82" t="s">
        <v>564</v>
      </c>
      <c r="B264" s="83" t="s">
        <v>565</v>
      </c>
      <c r="C264" s="84">
        <v>1</v>
      </c>
      <c r="D264" s="84" t="s">
        <v>56</v>
      </c>
      <c r="E264" s="85"/>
      <c r="F264" s="86">
        <f t="shared" si="4"/>
        <v>0</v>
      </c>
    </row>
    <row r="265" spans="1:6" s="87" customFormat="1" ht="15.75" hidden="1">
      <c r="A265" s="82" t="s">
        <v>566</v>
      </c>
      <c r="B265" s="83" t="s">
        <v>567</v>
      </c>
      <c r="C265" s="84">
        <v>1</v>
      </c>
      <c r="D265" s="84" t="s">
        <v>56</v>
      </c>
      <c r="E265" s="85"/>
      <c r="F265" s="86">
        <f t="shared" si="4"/>
        <v>0</v>
      </c>
    </row>
    <row r="266" spans="1:6" s="87" customFormat="1" ht="15.75" hidden="1">
      <c r="A266" s="82" t="s">
        <v>568</v>
      </c>
      <c r="B266" s="83" t="s">
        <v>569</v>
      </c>
      <c r="C266" s="84">
        <v>1</v>
      </c>
      <c r="D266" s="84" t="s">
        <v>56</v>
      </c>
      <c r="E266" s="85"/>
      <c r="F266" s="86">
        <f t="shared" si="4"/>
        <v>0</v>
      </c>
    </row>
    <row r="267" spans="1:6" s="87" customFormat="1" ht="15.75" hidden="1">
      <c r="A267" s="82" t="s">
        <v>570</v>
      </c>
      <c r="B267" s="83" t="s">
        <v>571</v>
      </c>
      <c r="C267" s="84">
        <v>1</v>
      </c>
      <c r="D267" s="84" t="s">
        <v>56</v>
      </c>
      <c r="E267" s="85"/>
      <c r="F267" s="86">
        <f t="shared" si="4"/>
        <v>0</v>
      </c>
    </row>
    <row r="268" spans="1:6" s="87" customFormat="1" ht="15.75" hidden="1">
      <c r="A268" s="36" t="s">
        <v>572</v>
      </c>
      <c r="B268" s="102" t="s">
        <v>573</v>
      </c>
      <c r="C268" s="97">
        <v>72</v>
      </c>
      <c r="D268" s="84" t="s">
        <v>56</v>
      </c>
      <c r="E268" s="85"/>
      <c r="F268" s="86">
        <f t="shared" si="4"/>
        <v>0</v>
      </c>
    </row>
    <row r="269" spans="1:6" s="87" customFormat="1" ht="15.75" hidden="1">
      <c r="A269" s="82" t="s">
        <v>574</v>
      </c>
      <c r="B269" s="74" t="s">
        <v>575</v>
      </c>
      <c r="C269" s="84">
        <v>72</v>
      </c>
      <c r="D269" s="84" t="s">
        <v>56</v>
      </c>
      <c r="E269" s="85"/>
      <c r="F269" s="99">
        <f t="shared" si="4"/>
        <v>0</v>
      </c>
    </row>
    <row r="270" spans="1:6" s="87" customFormat="1" ht="15.75" hidden="1">
      <c r="A270" s="82" t="s">
        <v>576</v>
      </c>
      <c r="B270" s="74" t="s">
        <v>577</v>
      </c>
      <c r="C270" s="84">
        <v>72</v>
      </c>
      <c r="D270" s="84" t="s">
        <v>56</v>
      </c>
      <c r="E270" s="85"/>
      <c r="F270" s="86">
        <f t="shared" si="4"/>
        <v>0</v>
      </c>
    </row>
    <row r="271" spans="1:6" s="87" customFormat="1" ht="15.75" hidden="1">
      <c r="A271" s="88" t="s">
        <v>578</v>
      </c>
      <c r="B271" s="89" t="s">
        <v>579</v>
      </c>
      <c r="C271" s="90">
        <v>1</v>
      </c>
      <c r="D271" s="90" t="s">
        <v>127</v>
      </c>
      <c r="E271" s="91"/>
      <c r="F271" s="92">
        <f t="shared" si="4"/>
        <v>0</v>
      </c>
    </row>
    <row r="272" spans="1:6" s="87" customFormat="1" ht="15.75" hidden="1">
      <c r="A272" s="82" t="s">
        <v>580</v>
      </c>
      <c r="B272" s="83" t="s">
        <v>581</v>
      </c>
      <c r="C272" s="84">
        <v>1</v>
      </c>
      <c r="D272" s="84" t="s">
        <v>56</v>
      </c>
      <c r="E272" s="85"/>
      <c r="F272" s="86">
        <f t="shared" si="4"/>
        <v>0</v>
      </c>
    </row>
    <row r="273" spans="1:6" s="87" customFormat="1" ht="15.75" hidden="1">
      <c r="A273" s="82" t="s">
        <v>582</v>
      </c>
      <c r="B273" s="83" t="s">
        <v>583</v>
      </c>
      <c r="C273" s="84">
        <v>6</v>
      </c>
      <c r="D273" s="84" t="s">
        <v>56</v>
      </c>
      <c r="E273" s="85"/>
      <c r="F273" s="86">
        <f t="shared" si="4"/>
        <v>0</v>
      </c>
    </row>
    <row r="274" spans="1:6" s="87" customFormat="1" ht="15.75" hidden="1">
      <c r="A274" s="82" t="s">
        <v>584</v>
      </c>
      <c r="B274" s="83" t="s">
        <v>585</v>
      </c>
      <c r="C274" s="84">
        <v>6</v>
      </c>
      <c r="D274" s="84" t="s">
        <v>56</v>
      </c>
      <c r="E274" s="85"/>
      <c r="F274" s="86">
        <f t="shared" si="4"/>
        <v>0</v>
      </c>
    </row>
    <row r="275" spans="1:6" s="87" customFormat="1" ht="15.75" hidden="1">
      <c r="A275" s="82" t="s">
        <v>586</v>
      </c>
      <c r="B275" s="83" t="s">
        <v>587</v>
      </c>
      <c r="C275" s="84">
        <v>12</v>
      </c>
      <c r="D275" s="84" t="s">
        <v>56</v>
      </c>
      <c r="E275" s="85"/>
      <c r="F275" s="86">
        <f t="shared" si="4"/>
        <v>0</v>
      </c>
    </row>
    <row r="276" spans="1:6" s="87" customFormat="1" ht="15.75" hidden="1">
      <c r="A276" s="82" t="s">
        <v>588</v>
      </c>
      <c r="B276" s="83" t="s">
        <v>589</v>
      </c>
      <c r="C276" s="84">
        <v>6</v>
      </c>
      <c r="D276" s="84" t="s">
        <v>56</v>
      </c>
      <c r="E276" s="85"/>
      <c r="F276" s="86">
        <f t="shared" si="4"/>
        <v>0</v>
      </c>
    </row>
    <row r="277" spans="1:6" s="87" customFormat="1" ht="15.75" hidden="1">
      <c r="A277" s="82" t="s">
        <v>590</v>
      </c>
      <c r="B277" s="83" t="s">
        <v>591</v>
      </c>
      <c r="C277" s="84">
        <v>24</v>
      </c>
      <c r="D277" s="84" t="s">
        <v>56</v>
      </c>
      <c r="E277" s="85"/>
      <c r="F277" s="86">
        <f t="shared" si="4"/>
        <v>0</v>
      </c>
    </row>
    <row r="278" spans="1:6" s="87" customFormat="1" ht="15.75" hidden="1">
      <c r="A278" s="82" t="s">
        <v>592</v>
      </c>
      <c r="B278" s="83" t="s">
        <v>593</v>
      </c>
      <c r="C278" s="84">
        <v>1</v>
      </c>
      <c r="D278" s="84" t="s">
        <v>56</v>
      </c>
      <c r="E278" s="85"/>
      <c r="F278" s="86">
        <f t="shared" si="4"/>
        <v>0</v>
      </c>
    </row>
    <row r="279" spans="1:6" s="87" customFormat="1" ht="15.75" hidden="1">
      <c r="A279" s="82" t="s">
        <v>594</v>
      </c>
      <c r="B279" s="83" t="s">
        <v>595</v>
      </c>
      <c r="C279" s="84">
        <v>1</v>
      </c>
      <c r="D279" s="84" t="s">
        <v>56</v>
      </c>
      <c r="E279" s="85"/>
      <c r="F279" s="86">
        <f t="shared" si="4"/>
        <v>0</v>
      </c>
    </row>
    <row r="280" spans="1:6" s="87" customFormat="1" ht="15.75" hidden="1">
      <c r="A280" s="82" t="s">
        <v>596</v>
      </c>
      <c r="B280" s="83" t="s">
        <v>597</v>
      </c>
      <c r="C280" s="84">
        <v>1</v>
      </c>
      <c r="D280" s="84" t="s">
        <v>56</v>
      </c>
      <c r="E280" s="85"/>
      <c r="F280" s="86">
        <f t="shared" si="4"/>
        <v>0</v>
      </c>
    </row>
    <row r="281" spans="1:6" s="87" customFormat="1" ht="15.75" hidden="1">
      <c r="A281" s="82" t="s">
        <v>598</v>
      </c>
      <c r="B281" s="83" t="s">
        <v>599</v>
      </c>
      <c r="C281" s="84">
        <v>1</v>
      </c>
      <c r="D281" s="84" t="s">
        <v>56</v>
      </c>
      <c r="E281" s="85"/>
      <c r="F281" s="86">
        <f t="shared" si="4"/>
        <v>0</v>
      </c>
    </row>
    <row r="282" spans="1:6" s="87" customFormat="1" ht="15.75" hidden="1">
      <c r="A282" s="82" t="s">
        <v>600</v>
      </c>
      <c r="B282" s="83" t="s">
        <v>601</v>
      </c>
      <c r="C282" s="84">
        <v>12</v>
      </c>
      <c r="D282" s="84" t="s">
        <v>56</v>
      </c>
      <c r="E282" s="85"/>
      <c r="F282" s="86">
        <f t="shared" si="4"/>
        <v>0</v>
      </c>
    </row>
    <row r="283" spans="1:6" s="87" customFormat="1" ht="15.75" hidden="1">
      <c r="A283" s="82" t="s">
        <v>602</v>
      </c>
      <c r="B283" s="83" t="s">
        <v>603</v>
      </c>
      <c r="C283" s="84">
        <v>1</v>
      </c>
      <c r="D283" s="84" t="s">
        <v>56</v>
      </c>
      <c r="E283" s="85"/>
      <c r="F283" s="86">
        <f t="shared" si="4"/>
        <v>0</v>
      </c>
    </row>
    <row r="284" spans="1:6" s="87" customFormat="1" ht="15.75" hidden="1">
      <c r="A284" s="82" t="s">
        <v>604</v>
      </c>
      <c r="B284" s="83" t="s">
        <v>605</v>
      </c>
      <c r="C284" s="84">
        <v>4</v>
      </c>
      <c r="D284" s="84" t="s">
        <v>56</v>
      </c>
      <c r="E284" s="85"/>
      <c r="F284" s="86">
        <f t="shared" si="4"/>
        <v>0</v>
      </c>
    </row>
    <row r="285" spans="1:6" s="87" customFormat="1" ht="15.75" hidden="1">
      <c r="A285" s="82" t="s">
        <v>606</v>
      </c>
      <c r="B285" s="83" t="s">
        <v>607</v>
      </c>
      <c r="C285" s="84">
        <v>12</v>
      </c>
      <c r="D285" s="84" t="s">
        <v>56</v>
      </c>
      <c r="E285" s="85"/>
      <c r="F285" s="86">
        <f t="shared" si="4"/>
        <v>0</v>
      </c>
    </row>
    <row r="286" spans="1:6" s="87" customFormat="1" ht="15.75" hidden="1">
      <c r="A286" s="82" t="s">
        <v>608</v>
      </c>
      <c r="B286" s="83" t="s">
        <v>609</v>
      </c>
      <c r="C286" s="84">
        <v>12</v>
      </c>
      <c r="D286" s="84" t="s">
        <v>56</v>
      </c>
      <c r="E286" s="85"/>
      <c r="F286" s="86">
        <f t="shared" si="4"/>
        <v>0</v>
      </c>
    </row>
    <row r="287" spans="1:6" s="87" customFormat="1" ht="15.75" hidden="1">
      <c r="A287" s="82" t="s">
        <v>610</v>
      </c>
      <c r="B287" s="83" t="s">
        <v>611</v>
      </c>
      <c r="C287" s="84">
        <v>12</v>
      </c>
      <c r="D287" s="84" t="s">
        <v>56</v>
      </c>
      <c r="E287" s="85"/>
      <c r="F287" s="86">
        <f t="shared" si="4"/>
        <v>0</v>
      </c>
    </row>
    <row r="288" spans="1:6" s="87" customFormat="1" ht="15.75" hidden="1">
      <c r="A288" s="82" t="s">
        <v>612</v>
      </c>
      <c r="B288" s="83" t="s">
        <v>613</v>
      </c>
      <c r="C288" s="84">
        <v>12</v>
      </c>
      <c r="D288" s="84" t="s">
        <v>56</v>
      </c>
      <c r="E288" s="85"/>
      <c r="F288" s="86">
        <f t="shared" si="4"/>
        <v>0</v>
      </c>
    </row>
    <row r="289" spans="1:6" s="87" customFormat="1" ht="15.75" hidden="1">
      <c r="A289" s="82" t="s">
        <v>614</v>
      </c>
      <c r="B289" s="83" t="s">
        <v>615</v>
      </c>
      <c r="C289" s="84">
        <v>12</v>
      </c>
      <c r="D289" s="84" t="s">
        <v>56</v>
      </c>
      <c r="E289" s="85"/>
      <c r="F289" s="86">
        <f t="shared" si="4"/>
        <v>0</v>
      </c>
    </row>
    <row r="290" spans="1:6" s="87" customFormat="1" ht="15.75" hidden="1">
      <c r="A290" s="82" t="s">
        <v>616</v>
      </c>
      <c r="B290" s="83" t="s">
        <v>617</v>
      </c>
      <c r="C290" s="84">
        <v>11</v>
      </c>
      <c r="D290" s="84" t="s">
        <v>56</v>
      </c>
      <c r="E290" s="85"/>
      <c r="F290" s="86">
        <f t="shared" si="4"/>
        <v>0</v>
      </c>
    </row>
    <row r="291" spans="1:6" s="87" customFormat="1" ht="15.75" hidden="1">
      <c r="A291" s="82" t="s">
        <v>618</v>
      </c>
      <c r="B291" s="83" t="s">
        <v>619</v>
      </c>
      <c r="C291" s="84">
        <v>1</v>
      </c>
      <c r="D291" s="84" t="s">
        <v>56</v>
      </c>
      <c r="E291" s="85"/>
      <c r="F291" s="86">
        <f t="shared" ref="F291:F303" si="5">E291*C291</f>
        <v>0</v>
      </c>
    </row>
    <row r="292" spans="1:6" s="87" customFormat="1" ht="15.75" hidden="1">
      <c r="A292" s="82" t="s">
        <v>620</v>
      </c>
      <c r="B292" s="83" t="s">
        <v>621</v>
      </c>
      <c r="C292" s="84">
        <v>1</v>
      </c>
      <c r="D292" s="84" t="s">
        <v>56</v>
      </c>
      <c r="E292" s="85"/>
      <c r="F292" s="86">
        <f t="shared" si="5"/>
        <v>0</v>
      </c>
    </row>
    <row r="293" spans="1:6" s="87" customFormat="1" ht="15.75" hidden="1">
      <c r="A293" s="82" t="s">
        <v>622</v>
      </c>
      <c r="B293" s="83" t="s">
        <v>623</v>
      </c>
      <c r="C293" s="84">
        <v>3</v>
      </c>
      <c r="D293" s="84" t="s">
        <v>56</v>
      </c>
      <c r="E293" s="85"/>
      <c r="F293" s="86">
        <f t="shared" si="5"/>
        <v>0</v>
      </c>
    </row>
    <row r="294" spans="1:6" s="87" customFormat="1" ht="15.75" hidden="1">
      <c r="A294" s="82" t="s">
        <v>624</v>
      </c>
      <c r="B294" s="83" t="s">
        <v>625</v>
      </c>
      <c r="C294" s="84">
        <v>3</v>
      </c>
      <c r="D294" s="84" t="s">
        <v>56</v>
      </c>
      <c r="E294" s="85"/>
      <c r="F294" s="86">
        <f t="shared" si="5"/>
        <v>0</v>
      </c>
    </row>
    <row r="295" spans="1:6" s="87" customFormat="1" ht="15.75" hidden="1">
      <c r="A295" s="82" t="s">
        <v>626</v>
      </c>
      <c r="B295" s="83" t="s">
        <v>627</v>
      </c>
      <c r="C295" s="84">
        <v>12</v>
      </c>
      <c r="D295" s="84" t="s">
        <v>56</v>
      </c>
      <c r="E295" s="85"/>
      <c r="F295" s="86">
        <f t="shared" si="5"/>
        <v>0</v>
      </c>
    </row>
    <row r="296" spans="1:6" s="87" customFormat="1" ht="15.75" hidden="1">
      <c r="A296" s="82" t="s">
        <v>628</v>
      </c>
      <c r="B296" s="83" t="s">
        <v>629</v>
      </c>
      <c r="C296" s="84">
        <v>12</v>
      </c>
      <c r="D296" s="84" t="s">
        <v>56</v>
      </c>
      <c r="E296" s="85"/>
      <c r="F296" s="86">
        <f t="shared" si="5"/>
        <v>0</v>
      </c>
    </row>
    <row r="297" spans="1:6" s="87" customFormat="1" ht="15.75" hidden="1">
      <c r="A297" s="82" t="s">
        <v>630</v>
      </c>
      <c r="B297" s="83" t="s">
        <v>631</v>
      </c>
      <c r="C297" s="84">
        <v>12</v>
      </c>
      <c r="D297" s="84" t="s">
        <v>56</v>
      </c>
      <c r="E297" s="85"/>
      <c r="F297" s="86">
        <f t="shared" si="5"/>
        <v>0</v>
      </c>
    </row>
    <row r="298" spans="1:6" s="87" customFormat="1" ht="15.75" hidden="1">
      <c r="A298" s="82" t="s">
        <v>632</v>
      </c>
      <c r="B298" s="83" t="s">
        <v>633</v>
      </c>
      <c r="C298" s="84">
        <v>12</v>
      </c>
      <c r="D298" s="84" t="s">
        <v>56</v>
      </c>
      <c r="E298" s="85"/>
      <c r="F298" s="86">
        <f t="shared" si="5"/>
        <v>0</v>
      </c>
    </row>
    <row r="299" spans="1:6" s="87" customFormat="1" ht="15.75" hidden="1">
      <c r="A299" s="82" t="s">
        <v>634</v>
      </c>
      <c r="B299" s="83" t="s">
        <v>635</v>
      </c>
      <c r="C299" s="84">
        <v>12</v>
      </c>
      <c r="D299" s="84" t="s">
        <v>56</v>
      </c>
      <c r="E299" s="85"/>
      <c r="F299" s="86">
        <f t="shared" si="5"/>
        <v>0</v>
      </c>
    </row>
    <row r="300" spans="1:6" s="87" customFormat="1" ht="15.75" hidden="1">
      <c r="A300" s="82" t="s">
        <v>636</v>
      </c>
      <c r="B300" s="83" t="s">
        <v>637</v>
      </c>
      <c r="C300" s="84">
        <v>12</v>
      </c>
      <c r="D300" s="84" t="s">
        <v>56</v>
      </c>
      <c r="E300" s="85"/>
      <c r="F300" s="86">
        <f t="shared" si="5"/>
        <v>0</v>
      </c>
    </row>
    <row r="301" spans="1:6" s="87" customFormat="1" ht="15.75" hidden="1">
      <c r="A301" s="82" t="s">
        <v>638</v>
      </c>
      <c r="B301" s="83" t="s">
        <v>639</v>
      </c>
      <c r="C301" s="84">
        <v>3</v>
      </c>
      <c r="D301" s="84" t="s">
        <v>56</v>
      </c>
      <c r="E301" s="85"/>
      <c r="F301" s="86">
        <f t="shared" si="5"/>
        <v>0</v>
      </c>
    </row>
    <row r="302" spans="1:6" s="87" customFormat="1" ht="15.75" hidden="1">
      <c r="A302" s="82" t="s">
        <v>640</v>
      </c>
      <c r="B302" s="83" t="s">
        <v>641</v>
      </c>
      <c r="C302" s="84">
        <v>1</v>
      </c>
      <c r="D302" s="84" t="s">
        <v>642</v>
      </c>
      <c r="E302" s="85"/>
      <c r="F302" s="86">
        <f t="shared" si="5"/>
        <v>0</v>
      </c>
    </row>
    <row r="303" spans="1:6" s="87" customFormat="1" ht="15.75" hidden="1">
      <c r="A303" s="82" t="s">
        <v>643</v>
      </c>
      <c r="B303" s="83" t="s">
        <v>644</v>
      </c>
      <c r="C303" s="84">
        <v>1</v>
      </c>
      <c r="D303" s="84" t="s">
        <v>56</v>
      </c>
      <c r="E303" s="85"/>
      <c r="F303" s="86">
        <f t="shared" si="5"/>
        <v>0</v>
      </c>
    </row>
    <row r="304" spans="1:6" s="87" customFormat="1" ht="15.75" hidden="1">
      <c r="A304" s="93" t="s">
        <v>645</v>
      </c>
      <c r="B304" s="94" t="s">
        <v>646</v>
      </c>
      <c r="C304" s="95">
        <v>1</v>
      </c>
      <c r="D304" s="95" t="s">
        <v>642</v>
      </c>
      <c r="E304" s="95"/>
      <c r="F304" s="96">
        <f>E304*C308</f>
        <v>0</v>
      </c>
    </row>
    <row r="305" spans="1:6" s="87" customFormat="1" ht="15.75" hidden="1">
      <c r="A305" s="82" t="s">
        <v>647</v>
      </c>
      <c r="B305" s="83" t="s">
        <v>648</v>
      </c>
      <c r="C305" s="84">
        <v>1</v>
      </c>
      <c r="D305" s="84" t="s">
        <v>642</v>
      </c>
      <c r="E305" s="85"/>
      <c r="F305" s="86">
        <f>E305*C306</f>
        <v>0</v>
      </c>
    </row>
    <row r="306" spans="1:6" s="87" customFormat="1" ht="15.75" hidden="1">
      <c r="A306" s="93" t="s">
        <v>649</v>
      </c>
      <c r="B306" s="94" t="s">
        <v>650</v>
      </c>
      <c r="C306" s="95">
        <v>1</v>
      </c>
      <c r="D306" s="95" t="s">
        <v>642</v>
      </c>
      <c r="E306" s="95"/>
      <c r="F306" s="96">
        <f>E306*C310</f>
        <v>0</v>
      </c>
    </row>
    <row r="307" spans="1:6" s="87" customFormat="1" ht="15.75" hidden="1">
      <c r="A307" s="82" t="s">
        <v>651</v>
      </c>
      <c r="B307" s="83" t="s">
        <v>652</v>
      </c>
      <c r="C307" s="84">
        <v>1</v>
      </c>
      <c r="D307" s="84" t="s">
        <v>56</v>
      </c>
      <c r="E307" s="85"/>
      <c r="F307" s="86">
        <f>E307*C311</f>
        <v>0</v>
      </c>
    </row>
    <row r="308" spans="1:6" s="87" customFormat="1" ht="15.75" hidden="1">
      <c r="A308" s="82" t="s">
        <v>653</v>
      </c>
      <c r="B308" s="83" t="s">
        <v>654</v>
      </c>
      <c r="C308" s="84">
        <v>1</v>
      </c>
      <c r="D308" s="84" t="s">
        <v>642</v>
      </c>
      <c r="E308" s="85"/>
      <c r="F308" s="86">
        <f t="shared" ref="F308:F362" si="6">E308*C309</f>
        <v>0</v>
      </c>
    </row>
    <row r="309" spans="1:6" s="87" customFormat="1" ht="15.75" hidden="1">
      <c r="A309" s="82" t="s">
        <v>655</v>
      </c>
      <c r="B309" s="83" t="s">
        <v>656</v>
      </c>
      <c r="C309" s="84">
        <v>1</v>
      </c>
      <c r="D309" s="84" t="s">
        <v>642</v>
      </c>
      <c r="E309" s="85"/>
      <c r="F309" s="86">
        <f t="shared" si="6"/>
        <v>0</v>
      </c>
    </row>
    <row r="310" spans="1:6" s="87" customFormat="1" ht="15.75" hidden="1">
      <c r="A310" s="82" t="s">
        <v>657</v>
      </c>
      <c r="B310" s="83" t="s">
        <v>658</v>
      </c>
      <c r="C310" s="84">
        <v>1</v>
      </c>
      <c r="D310" s="84" t="s">
        <v>56</v>
      </c>
      <c r="E310" s="85"/>
      <c r="F310" s="86">
        <f t="shared" si="6"/>
        <v>0</v>
      </c>
    </row>
    <row r="311" spans="1:6" s="87" customFormat="1" ht="15.75" hidden="1">
      <c r="A311" s="82" t="s">
        <v>659</v>
      </c>
      <c r="B311" s="83" t="s">
        <v>660</v>
      </c>
      <c r="C311" s="84">
        <v>1</v>
      </c>
      <c r="D311" s="84" t="s">
        <v>56</v>
      </c>
      <c r="E311" s="85"/>
      <c r="F311" s="86">
        <f t="shared" si="6"/>
        <v>0</v>
      </c>
    </row>
    <row r="312" spans="1:6" s="87" customFormat="1" ht="15.75" hidden="1">
      <c r="A312" s="82" t="s">
        <v>661</v>
      </c>
      <c r="B312" s="83" t="s">
        <v>662</v>
      </c>
      <c r="C312" s="84">
        <v>16</v>
      </c>
      <c r="D312" s="84" t="s">
        <v>56</v>
      </c>
      <c r="E312" s="85"/>
      <c r="F312" s="86">
        <f t="shared" si="6"/>
        <v>0</v>
      </c>
    </row>
    <row r="313" spans="1:6" s="87" customFormat="1" ht="15.75" hidden="1">
      <c r="A313" s="82" t="s">
        <v>663</v>
      </c>
      <c r="B313" s="83" t="s">
        <v>664</v>
      </c>
      <c r="C313" s="84">
        <v>1</v>
      </c>
      <c r="D313" s="84" t="s">
        <v>56</v>
      </c>
      <c r="E313" s="85"/>
      <c r="F313" s="86">
        <f t="shared" si="6"/>
        <v>0</v>
      </c>
    </row>
    <row r="314" spans="1:6" s="87" customFormat="1" ht="15.75" hidden="1">
      <c r="A314" s="82" t="s">
        <v>665</v>
      </c>
      <c r="B314" s="83" t="s">
        <v>666</v>
      </c>
      <c r="C314" s="84">
        <v>6</v>
      </c>
      <c r="D314" s="84" t="s">
        <v>56</v>
      </c>
      <c r="E314" s="85"/>
      <c r="F314" s="86">
        <f t="shared" si="6"/>
        <v>0</v>
      </c>
    </row>
    <row r="315" spans="1:6" s="87" customFormat="1" ht="15.75" hidden="1">
      <c r="A315" s="82" t="s">
        <v>667</v>
      </c>
      <c r="B315" s="83" t="s">
        <v>668</v>
      </c>
      <c r="C315" s="84">
        <v>1</v>
      </c>
      <c r="D315" s="84" t="s">
        <v>56</v>
      </c>
      <c r="E315" s="85"/>
      <c r="F315" s="86">
        <f t="shared" si="6"/>
        <v>0</v>
      </c>
    </row>
    <row r="316" spans="1:6" s="87" customFormat="1" ht="15.75" hidden="1">
      <c r="A316" s="82" t="s">
        <v>669</v>
      </c>
      <c r="B316" s="83" t="s">
        <v>670</v>
      </c>
      <c r="C316" s="84">
        <v>10</v>
      </c>
      <c r="D316" s="84" t="s">
        <v>56</v>
      </c>
      <c r="E316" s="85"/>
      <c r="F316" s="86">
        <f t="shared" si="6"/>
        <v>0</v>
      </c>
    </row>
    <row r="317" spans="1:6" s="87" customFormat="1" ht="15.75" hidden="1">
      <c r="A317" s="82" t="s">
        <v>671</v>
      </c>
      <c r="B317" s="83" t="s">
        <v>672</v>
      </c>
      <c r="C317" s="84">
        <v>24</v>
      </c>
      <c r="D317" s="84" t="s">
        <v>56</v>
      </c>
      <c r="E317" s="85"/>
      <c r="F317" s="86">
        <f t="shared" si="6"/>
        <v>0</v>
      </c>
    </row>
    <row r="318" spans="1:6" s="87" customFormat="1" ht="15.75" hidden="1">
      <c r="A318" s="82" t="s">
        <v>673</v>
      </c>
      <c r="B318" s="83" t="s">
        <v>674</v>
      </c>
      <c r="C318" s="84">
        <v>1</v>
      </c>
      <c r="D318" s="84" t="s">
        <v>56</v>
      </c>
      <c r="E318" s="85"/>
      <c r="F318" s="86">
        <f t="shared" si="6"/>
        <v>0</v>
      </c>
    </row>
    <row r="319" spans="1:6" s="87" customFormat="1" ht="15.75" hidden="1">
      <c r="A319" s="82" t="s">
        <v>675</v>
      </c>
      <c r="B319" s="83" t="s">
        <v>676</v>
      </c>
      <c r="C319" s="84">
        <v>1</v>
      </c>
      <c r="D319" s="84" t="s">
        <v>56</v>
      </c>
      <c r="E319" s="85"/>
      <c r="F319" s="86">
        <f t="shared" si="6"/>
        <v>0</v>
      </c>
    </row>
    <row r="320" spans="1:6" s="87" customFormat="1" ht="15.75" hidden="1">
      <c r="A320" s="82" t="s">
        <v>677</v>
      </c>
      <c r="B320" s="83" t="s">
        <v>678</v>
      </c>
      <c r="C320" s="84">
        <v>1</v>
      </c>
      <c r="D320" s="84" t="s">
        <v>56</v>
      </c>
      <c r="E320" s="85"/>
      <c r="F320" s="86">
        <f t="shared" si="6"/>
        <v>0</v>
      </c>
    </row>
    <row r="321" spans="1:6" s="87" customFormat="1" ht="15.75" hidden="1">
      <c r="A321" s="82" t="s">
        <v>679</v>
      </c>
      <c r="B321" s="83" t="s">
        <v>680</v>
      </c>
      <c r="C321" s="84">
        <v>1</v>
      </c>
      <c r="D321" s="84" t="s">
        <v>56</v>
      </c>
      <c r="E321" s="85"/>
      <c r="F321" s="86">
        <f t="shared" si="6"/>
        <v>0</v>
      </c>
    </row>
    <row r="322" spans="1:6" s="87" customFormat="1" ht="15.75" hidden="1">
      <c r="A322" s="82" t="s">
        <v>681</v>
      </c>
      <c r="B322" s="83" t="s">
        <v>682</v>
      </c>
      <c r="C322" s="84">
        <v>1</v>
      </c>
      <c r="D322" s="84" t="s">
        <v>56</v>
      </c>
      <c r="E322" s="85"/>
      <c r="F322" s="86">
        <f t="shared" si="6"/>
        <v>0</v>
      </c>
    </row>
    <row r="323" spans="1:6" s="87" customFormat="1" ht="15.75" hidden="1">
      <c r="A323" s="82" t="s">
        <v>683</v>
      </c>
      <c r="B323" s="83" t="s">
        <v>684</v>
      </c>
      <c r="C323" s="84">
        <v>1</v>
      </c>
      <c r="D323" s="84" t="s">
        <v>56</v>
      </c>
      <c r="E323" s="85"/>
      <c r="F323" s="86">
        <f t="shared" si="6"/>
        <v>0</v>
      </c>
    </row>
    <row r="324" spans="1:6" s="87" customFormat="1" ht="15.75" hidden="1">
      <c r="A324" s="82" t="s">
        <v>685</v>
      </c>
      <c r="B324" s="83" t="s">
        <v>686</v>
      </c>
      <c r="C324" s="84">
        <v>1</v>
      </c>
      <c r="D324" s="84" t="s">
        <v>56</v>
      </c>
      <c r="E324" s="85"/>
      <c r="F324" s="86">
        <f t="shared" si="6"/>
        <v>0</v>
      </c>
    </row>
    <row r="325" spans="1:6" s="87" customFormat="1" ht="15.75" hidden="1">
      <c r="A325" s="82" t="s">
        <v>687</v>
      </c>
      <c r="B325" s="83" t="s">
        <v>688</v>
      </c>
      <c r="C325" s="84">
        <v>1</v>
      </c>
      <c r="D325" s="84" t="s">
        <v>56</v>
      </c>
      <c r="E325" s="85"/>
      <c r="F325" s="86">
        <f t="shared" si="6"/>
        <v>0</v>
      </c>
    </row>
    <row r="326" spans="1:6" s="87" customFormat="1" ht="15.75" hidden="1">
      <c r="A326" s="82" t="s">
        <v>689</v>
      </c>
      <c r="B326" s="83" t="s">
        <v>690</v>
      </c>
      <c r="C326" s="84">
        <v>1</v>
      </c>
      <c r="D326" s="84" t="s">
        <v>56</v>
      </c>
      <c r="E326" s="85"/>
      <c r="F326" s="86">
        <f t="shared" si="6"/>
        <v>0</v>
      </c>
    </row>
    <row r="327" spans="1:6" s="87" customFormat="1" ht="15.75" hidden="1">
      <c r="A327" s="82" t="s">
        <v>691</v>
      </c>
      <c r="B327" s="83" t="s">
        <v>692</v>
      </c>
      <c r="C327" s="84">
        <v>1</v>
      </c>
      <c r="D327" s="84" t="s">
        <v>56</v>
      </c>
      <c r="E327" s="85"/>
      <c r="F327" s="86">
        <f t="shared" si="6"/>
        <v>0</v>
      </c>
    </row>
    <row r="328" spans="1:6" s="87" customFormat="1" ht="15.75" hidden="1">
      <c r="A328" s="82" t="s">
        <v>693</v>
      </c>
      <c r="B328" s="83" t="s">
        <v>694</v>
      </c>
      <c r="C328" s="84">
        <v>1</v>
      </c>
      <c r="D328" s="84" t="s">
        <v>56</v>
      </c>
      <c r="E328" s="85"/>
      <c r="F328" s="86">
        <f t="shared" si="6"/>
        <v>0</v>
      </c>
    </row>
    <row r="329" spans="1:6" s="87" customFormat="1" ht="15.75" hidden="1">
      <c r="A329" s="82" t="s">
        <v>695</v>
      </c>
      <c r="B329" s="83" t="s">
        <v>696</v>
      </c>
      <c r="C329" s="84">
        <v>1</v>
      </c>
      <c r="D329" s="84" t="s">
        <v>56</v>
      </c>
      <c r="E329" s="85"/>
      <c r="F329" s="86">
        <f t="shared" si="6"/>
        <v>0</v>
      </c>
    </row>
    <row r="330" spans="1:6" s="87" customFormat="1" ht="15.75" hidden="1">
      <c r="A330" s="82" t="s">
        <v>697</v>
      </c>
      <c r="B330" s="83" t="s">
        <v>698</v>
      </c>
      <c r="C330" s="84">
        <v>1</v>
      </c>
      <c r="D330" s="84" t="s">
        <v>56</v>
      </c>
      <c r="E330" s="85"/>
      <c r="F330" s="86">
        <f t="shared" si="6"/>
        <v>0</v>
      </c>
    </row>
    <row r="331" spans="1:6" s="87" customFormat="1" ht="15.75" hidden="1">
      <c r="A331" s="82" t="s">
        <v>699</v>
      </c>
      <c r="B331" s="83" t="s">
        <v>700</v>
      </c>
      <c r="C331" s="84">
        <v>1</v>
      </c>
      <c r="D331" s="84" t="s">
        <v>56</v>
      </c>
      <c r="E331" s="85"/>
      <c r="F331" s="86">
        <f t="shared" si="6"/>
        <v>0</v>
      </c>
    </row>
    <row r="332" spans="1:6" s="87" customFormat="1" ht="15.75" hidden="1">
      <c r="A332" s="82" t="s">
        <v>701</v>
      </c>
      <c r="B332" s="83" t="s">
        <v>702</v>
      </c>
      <c r="C332" s="84">
        <v>1</v>
      </c>
      <c r="D332" s="84" t="s">
        <v>56</v>
      </c>
      <c r="E332" s="85"/>
      <c r="F332" s="86">
        <f t="shared" si="6"/>
        <v>0</v>
      </c>
    </row>
    <row r="333" spans="1:6" s="87" customFormat="1" ht="15.75" hidden="1">
      <c r="A333" s="82" t="s">
        <v>703</v>
      </c>
      <c r="B333" s="83" t="s">
        <v>704</v>
      </c>
      <c r="C333" s="84">
        <v>1</v>
      </c>
      <c r="D333" s="84" t="s">
        <v>56</v>
      </c>
      <c r="E333" s="85"/>
      <c r="F333" s="86">
        <f t="shared" si="6"/>
        <v>0</v>
      </c>
    </row>
    <row r="334" spans="1:6" s="87" customFormat="1" ht="15.75" hidden="1">
      <c r="A334" s="82" t="s">
        <v>705</v>
      </c>
      <c r="B334" s="83" t="s">
        <v>706</v>
      </c>
      <c r="C334" s="84">
        <v>1</v>
      </c>
      <c r="D334" s="84" t="s">
        <v>56</v>
      </c>
      <c r="E334" s="85"/>
      <c r="F334" s="86">
        <f t="shared" si="6"/>
        <v>0</v>
      </c>
    </row>
    <row r="335" spans="1:6" s="87" customFormat="1" ht="15.75" hidden="1">
      <c r="A335" s="82" t="s">
        <v>707</v>
      </c>
      <c r="B335" s="83" t="s">
        <v>708</v>
      </c>
      <c r="C335" s="84">
        <v>1</v>
      </c>
      <c r="D335" s="84" t="s">
        <v>56</v>
      </c>
      <c r="E335" s="85"/>
      <c r="F335" s="86">
        <f t="shared" si="6"/>
        <v>0</v>
      </c>
    </row>
    <row r="336" spans="1:6" s="87" customFormat="1" ht="15.75" hidden="1">
      <c r="A336" s="82" t="s">
        <v>709</v>
      </c>
      <c r="B336" s="83" t="s">
        <v>710</v>
      </c>
      <c r="C336" s="84">
        <v>1</v>
      </c>
      <c r="D336" s="84" t="s">
        <v>56</v>
      </c>
      <c r="E336" s="85"/>
      <c r="F336" s="86">
        <f t="shared" si="6"/>
        <v>0</v>
      </c>
    </row>
    <row r="337" spans="1:6" s="87" customFormat="1" ht="15.75" hidden="1">
      <c r="A337" s="82" t="s">
        <v>711</v>
      </c>
      <c r="B337" s="83" t="s">
        <v>712</v>
      </c>
      <c r="C337" s="84">
        <v>1</v>
      </c>
      <c r="D337" s="84" t="s">
        <v>56</v>
      </c>
      <c r="E337" s="85"/>
      <c r="F337" s="86">
        <f t="shared" si="6"/>
        <v>0</v>
      </c>
    </row>
    <row r="338" spans="1:6" s="87" customFormat="1" ht="15.75" hidden="1">
      <c r="A338" s="82" t="s">
        <v>713</v>
      </c>
      <c r="B338" s="83" t="s">
        <v>714</v>
      </c>
      <c r="C338" s="84">
        <v>1</v>
      </c>
      <c r="D338" s="84" t="s">
        <v>56</v>
      </c>
      <c r="E338" s="85"/>
      <c r="F338" s="86">
        <f t="shared" si="6"/>
        <v>0</v>
      </c>
    </row>
    <row r="339" spans="1:6" s="87" customFormat="1" ht="15.75" hidden="1">
      <c r="A339" s="82" t="s">
        <v>715</v>
      </c>
      <c r="B339" s="83" t="s">
        <v>716</v>
      </c>
      <c r="C339" s="84">
        <v>1</v>
      </c>
      <c r="D339" s="84" t="s">
        <v>56</v>
      </c>
      <c r="E339" s="85"/>
      <c r="F339" s="86">
        <f t="shared" si="6"/>
        <v>0</v>
      </c>
    </row>
    <row r="340" spans="1:6" s="87" customFormat="1" ht="15.75" hidden="1">
      <c r="A340" s="82" t="s">
        <v>717</v>
      </c>
      <c r="B340" s="83" t="s">
        <v>718</v>
      </c>
      <c r="C340" s="84">
        <v>1</v>
      </c>
      <c r="D340" s="84" t="s">
        <v>56</v>
      </c>
      <c r="E340" s="85"/>
      <c r="F340" s="86">
        <f t="shared" si="6"/>
        <v>0</v>
      </c>
    </row>
    <row r="341" spans="1:6" s="87" customFormat="1" ht="15.75" hidden="1">
      <c r="A341" s="82" t="s">
        <v>719</v>
      </c>
      <c r="B341" s="83" t="s">
        <v>720</v>
      </c>
      <c r="C341" s="84">
        <v>1</v>
      </c>
      <c r="D341" s="84" t="s">
        <v>56</v>
      </c>
      <c r="E341" s="85"/>
      <c r="F341" s="86">
        <f t="shared" si="6"/>
        <v>0</v>
      </c>
    </row>
    <row r="342" spans="1:6" s="87" customFormat="1" ht="15.75" hidden="1">
      <c r="A342" s="82" t="s">
        <v>721</v>
      </c>
      <c r="B342" s="83" t="s">
        <v>722</v>
      </c>
      <c r="C342" s="84">
        <v>1</v>
      </c>
      <c r="D342" s="84" t="s">
        <v>56</v>
      </c>
      <c r="E342" s="85"/>
      <c r="F342" s="86">
        <f t="shared" si="6"/>
        <v>0</v>
      </c>
    </row>
    <row r="343" spans="1:6" s="87" customFormat="1" ht="15.75" hidden="1">
      <c r="A343" s="82" t="s">
        <v>723</v>
      </c>
      <c r="B343" s="83" t="s">
        <v>724</v>
      </c>
      <c r="C343" s="84">
        <v>1</v>
      </c>
      <c r="D343" s="84" t="s">
        <v>56</v>
      </c>
      <c r="E343" s="85"/>
      <c r="F343" s="86">
        <f t="shared" si="6"/>
        <v>0</v>
      </c>
    </row>
    <row r="344" spans="1:6" s="87" customFormat="1" ht="15.75" hidden="1">
      <c r="A344" s="82" t="s">
        <v>725</v>
      </c>
      <c r="B344" s="83" t="s">
        <v>726</v>
      </c>
      <c r="C344" s="84">
        <v>1</v>
      </c>
      <c r="D344" s="84" t="s">
        <v>56</v>
      </c>
      <c r="E344" s="85"/>
      <c r="F344" s="86">
        <f t="shared" si="6"/>
        <v>0</v>
      </c>
    </row>
    <row r="345" spans="1:6" s="87" customFormat="1" ht="15.75" hidden="1">
      <c r="A345" s="82" t="s">
        <v>727</v>
      </c>
      <c r="B345" s="83" t="s">
        <v>728</v>
      </c>
      <c r="C345" s="84">
        <v>1</v>
      </c>
      <c r="D345" s="84" t="s">
        <v>56</v>
      </c>
      <c r="E345" s="85"/>
      <c r="F345" s="86">
        <f t="shared" si="6"/>
        <v>0</v>
      </c>
    </row>
    <row r="346" spans="1:6" s="87" customFormat="1" ht="15.75" hidden="1">
      <c r="A346" s="82" t="s">
        <v>729</v>
      </c>
      <c r="B346" s="83" t="s">
        <v>730</v>
      </c>
      <c r="C346" s="84">
        <v>1</v>
      </c>
      <c r="D346" s="84" t="s">
        <v>56</v>
      </c>
      <c r="E346" s="85"/>
      <c r="F346" s="86">
        <f t="shared" si="6"/>
        <v>0</v>
      </c>
    </row>
    <row r="347" spans="1:6" s="87" customFormat="1" ht="15.75" hidden="1">
      <c r="A347" s="82" t="s">
        <v>731</v>
      </c>
      <c r="B347" s="83" t="s">
        <v>732</v>
      </c>
      <c r="C347" s="84">
        <v>1</v>
      </c>
      <c r="D347" s="84" t="s">
        <v>56</v>
      </c>
      <c r="E347" s="85"/>
      <c r="F347" s="86">
        <f t="shared" si="6"/>
        <v>0</v>
      </c>
    </row>
    <row r="348" spans="1:6" s="87" customFormat="1" ht="15.75" hidden="1">
      <c r="A348" s="82" t="s">
        <v>733</v>
      </c>
      <c r="B348" s="83" t="s">
        <v>734</v>
      </c>
      <c r="C348" s="84">
        <v>1</v>
      </c>
      <c r="D348" s="84" t="s">
        <v>56</v>
      </c>
      <c r="E348" s="85"/>
      <c r="F348" s="86">
        <f t="shared" si="6"/>
        <v>0</v>
      </c>
    </row>
    <row r="349" spans="1:6" s="87" customFormat="1" ht="15.75" hidden="1">
      <c r="A349" s="82" t="s">
        <v>735</v>
      </c>
      <c r="B349" s="83" t="s">
        <v>736</v>
      </c>
      <c r="C349" s="84">
        <v>1</v>
      </c>
      <c r="D349" s="84" t="s">
        <v>56</v>
      </c>
      <c r="E349" s="85"/>
      <c r="F349" s="86">
        <f t="shared" si="6"/>
        <v>0</v>
      </c>
    </row>
    <row r="350" spans="1:6" s="87" customFormat="1" ht="15.75" hidden="1">
      <c r="A350" s="82" t="s">
        <v>737</v>
      </c>
      <c r="B350" s="83" t="s">
        <v>738</v>
      </c>
      <c r="C350" s="84">
        <v>1</v>
      </c>
      <c r="D350" s="84" t="s">
        <v>56</v>
      </c>
      <c r="E350" s="85"/>
      <c r="F350" s="86">
        <f t="shared" si="6"/>
        <v>0</v>
      </c>
    </row>
    <row r="351" spans="1:6" s="87" customFormat="1" ht="15.75" hidden="1">
      <c r="A351" s="82" t="s">
        <v>739</v>
      </c>
      <c r="B351" s="83" t="s">
        <v>740</v>
      </c>
      <c r="C351" s="84">
        <v>1</v>
      </c>
      <c r="D351" s="84" t="s">
        <v>56</v>
      </c>
      <c r="E351" s="85"/>
      <c r="F351" s="86">
        <f t="shared" si="6"/>
        <v>0</v>
      </c>
    </row>
    <row r="352" spans="1:6" s="87" customFormat="1" ht="15.75" hidden="1">
      <c r="A352" s="82" t="s">
        <v>741</v>
      </c>
      <c r="B352" s="83" t="s">
        <v>742</v>
      </c>
      <c r="C352" s="84">
        <v>1</v>
      </c>
      <c r="D352" s="84" t="s">
        <v>56</v>
      </c>
      <c r="E352" s="85"/>
      <c r="F352" s="86">
        <f t="shared" si="6"/>
        <v>0</v>
      </c>
    </row>
    <row r="353" spans="1:6" s="87" customFormat="1" ht="15.75" hidden="1">
      <c r="A353" s="82" t="s">
        <v>743</v>
      </c>
      <c r="B353" s="83" t="s">
        <v>744</v>
      </c>
      <c r="C353" s="84">
        <v>1</v>
      </c>
      <c r="D353" s="84" t="s">
        <v>56</v>
      </c>
      <c r="E353" s="85"/>
      <c r="F353" s="86">
        <f t="shared" si="6"/>
        <v>0</v>
      </c>
    </row>
    <row r="354" spans="1:6" s="87" customFormat="1" ht="15.75" hidden="1">
      <c r="A354" s="82" t="s">
        <v>745</v>
      </c>
      <c r="B354" s="83" t="s">
        <v>746</v>
      </c>
      <c r="C354" s="84">
        <v>1</v>
      </c>
      <c r="D354" s="84" t="s">
        <v>56</v>
      </c>
      <c r="E354" s="85"/>
      <c r="F354" s="86">
        <f t="shared" si="6"/>
        <v>0</v>
      </c>
    </row>
    <row r="355" spans="1:6" s="87" customFormat="1" ht="15.75" hidden="1">
      <c r="A355" s="82" t="s">
        <v>747</v>
      </c>
      <c r="B355" s="83" t="s">
        <v>748</v>
      </c>
      <c r="C355" s="84">
        <v>1</v>
      </c>
      <c r="D355" s="84" t="s">
        <v>56</v>
      </c>
      <c r="E355" s="85"/>
      <c r="F355" s="86">
        <f t="shared" si="6"/>
        <v>0</v>
      </c>
    </row>
    <row r="356" spans="1:6" s="87" customFormat="1" ht="15.75" hidden="1">
      <c r="A356" s="82" t="s">
        <v>749</v>
      </c>
      <c r="B356" s="83" t="s">
        <v>750</v>
      </c>
      <c r="C356" s="84">
        <v>1</v>
      </c>
      <c r="D356" s="84" t="s">
        <v>56</v>
      </c>
      <c r="E356" s="85"/>
      <c r="F356" s="86">
        <f t="shared" si="6"/>
        <v>0</v>
      </c>
    </row>
    <row r="357" spans="1:6" s="87" customFormat="1" ht="15.75" hidden="1">
      <c r="A357" s="82" t="s">
        <v>751</v>
      </c>
      <c r="B357" s="83" t="s">
        <v>752</v>
      </c>
      <c r="C357" s="84">
        <v>1</v>
      </c>
      <c r="D357" s="84" t="s">
        <v>56</v>
      </c>
      <c r="E357" s="85"/>
      <c r="F357" s="86">
        <f t="shared" si="6"/>
        <v>0</v>
      </c>
    </row>
    <row r="358" spans="1:6" s="87" customFormat="1" ht="15.75" hidden="1">
      <c r="A358" s="82" t="s">
        <v>753</v>
      </c>
      <c r="B358" s="83" t="s">
        <v>754</v>
      </c>
      <c r="C358" s="84">
        <v>1</v>
      </c>
      <c r="D358" s="84" t="s">
        <v>56</v>
      </c>
      <c r="E358" s="85"/>
      <c r="F358" s="86">
        <f t="shared" si="6"/>
        <v>0</v>
      </c>
    </row>
    <row r="359" spans="1:6" s="87" customFormat="1" ht="15.75" hidden="1">
      <c r="A359" s="82" t="s">
        <v>755</v>
      </c>
      <c r="B359" s="83" t="s">
        <v>756</v>
      </c>
      <c r="C359" s="84">
        <v>1</v>
      </c>
      <c r="D359" s="84" t="s">
        <v>56</v>
      </c>
      <c r="E359" s="85"/>
      <c r="F359" s="86">
        <f t="shared" si="6"/>
        <v>0</v>
      </c>
    </row>
    <row r="360" spans="1:6" s="87" customFormat="1" ht="15.75" hidden="1">
      <c r="A360" s="82" t="s">
        <v>757</v>
      </c>
      <c r="B360" s="83" t="s">
        <v>758</v>
      </c>
      <c r="C360" s="84">
        <v>6</v>
      </c>
      <c r="D360" s="84" t="s">
        <v>56</v>
      </c>
      <c r="E360" s="85"/>
      <c r="F360" s="86">
        <f t="shared" si="6"/>
        <v>0</v>
      </c>
    </row>
    <row r="361" spans="1:6" s="87" customFormat="1" ht="15.75" hidden="1">
      <c r="A361" s="82" t="s">
        <v>759</v>
      </c>
      <c r="B361" s="83" t="s">
        <v>760</v>
      </c>
      <c r="C361" s="84">
        <v>6</v>
      </c>
      <c r="D361" s="84" t="s">
        <v>56</v>
      </c>
      <c r="E361" s="85"/>
      <c r="F361" s="86">
        <f t="shared" si="6"/>
        <v>0</v>
      </c>
    </row>
    <row r="362" spans="1:6" s="87" customFormat="1" ht="15.75" hidden="1">
      <c r="A362" s="82" t="s">
        <v>761</v>
      </c>
      <c r="B362" s="83" t="s">
        <v>762</v>
      </c>
      <c r="C362" s="84">
        <v>12</v>
      </c>
      <c r="D362" s="84" t="s">
        <v>56</v>
      </c>
      <c r="E362" s="85"/>
      <c r="F362" s="86">
        <f t="shared" si="6"/>
        <v>0</v>
      </c>
    </row>
    <row r="363" spans="1:6" s="87" customFormat="1" ht="15.75" hidden="1">
      <c r="A363" s="82" t="s">
        <v>763</v>
      </c>
      <c r="B363" s="83" t="s">
        <v>764</v>
      </c>
      <c r="C363" s="84">
        <v>6</v>
      </c>
      <c r="D363" s="84" t="s">
        <v>56</v>
      </c>
      <c r="E363" s="85"/>
      <c r="F363" s="86">
        <f>E363*C392</f>
        <v>0</v>
      </c>
    </row>
    <row r="364" spans="1:6" s="87" customFormat="1" ht="15.75" hidden="1">
      <c r="A364" s="82" t="s">
        <v>765</v>
      </c>
      <c r="B364" s="83" t="s">
        <v>766</v>
      </c>
      <c r="C364" s="84">
        <v>1</v>
      </c>
      <c r="D364" s="84" t="s">
        <v>56</v>
      </c>
      <c r="E364" s="85"/>
      <c r="F364" s="86">
        <f t="shared" ref="F364:F371" si="7">E364*C365</f>
        <v>0</v>
      </c>
    </row>
    <row r="365" spans="1:6" s="87" customFormat="1" ht="15.75" hidden="1">
      <c r="A365" s="82" t="s">
        <v>767</v>
      </c>
      <c r="B365" s="83" t="s">
        <v>768</v>
      </c>
      <c r="C365" s="84">
        <v>4</v>
      </c>
      <c r="D365" s="84" t="s">
        <v>56</v>
      </c>
      <c r="E365" s="85"/>
      <c r="F365" s="86">
        <f t="shared" si="7"/>
        <v>0</v>
      </c>
    </row>
    <row r="366" spans="1:6" s="87" customFormat="1" ht="15.75" hidden="1">
      <c r="A366" s="82" t="s">
        <v>769</v>
      </c>
      <c r="B366" s="83" t="s">
        <v>770</v>
      </c>
      <c r="C366" s="84">
        <v>4</v>
      </c>
      <c r="D366" s="84" t="s">
        <v>56</v>
      </c>
      <c r="E366" s="85"/>
      <c r="F366" s="86">
        <f t="shared" si="7"/>
        <v>0</v>
      </c>
    </row>
    <row r="367" spans="1:6" s="87" customFormat="1" ht="15.75" hidden="1">
      <c r="A367" s="82" t="s">
        <v>771</v>
      </c>
      <c r="B367" s="83" t="s">
        <v>772</v>
      </c>
      <c r="C367" s="84">
        <v>30</v>
      </c>
      <c r="D367" s="84" t="s">
        <v>56</v>
      </c>
      <c r="E367" s="85"/>
      <c r="F367" s="86">
        <f t="shared" si="7"/>
        <v>0</v>
      </c>
    </row>
    <row r="368" spans="1:6" s="87" customFormat="1" ht="15.75" hidden="1">
      <c r="A368" s="82" t="s">
        <v>773</v>
      </c>
      <c r="B368" s="83" t="s">
        <v>774</v>
      </c>
      <c r="C368" s="84">
        <v>6</v>
      </c>
      <c r="D368" s="84" t="s">
        <v>56</v>
      </c>
      <c r="E368" s="85"/>
      <c r="F368" s="86">
        <f t="shared" si="7"/>
        <v>0</v>
      </c>
    </row>
    <row r="369" spans="1:6" s="87" customFormat="1" ht="15.75" hidden="1">
      <c r="A369" s="82" t="s">
        <v>775</v>
      </c>
      <c r="B369" s="83" t="s">
        <v>776</v>
      </c>
      <c r="C369" s="84">
        <v>6</v>
      </c>
      <c r="D369" s="84" t="s">
        <v>56</v>
      </c>
      <c r="E369" s="85"/>
      <c r="F369" s="86">
        <f t="shared" si="7"/>
        <v>0</v>
      </c>
    </row>
    <row r="370" spans="1:6" s="87" customFormat="1" ht="15.75" hidden="1">
      <c r="A370" s="82" t="s">
        <v>777</v>
      </c>
      <c r="B370" s="83" t="s">
        <v>778</v>
      </c>
      <c r="C370" s="84">
        <v>6</v>
      </c>
      <c r="D370" s="84" t="s">
        <v>56</v>
      </c>
      <c r="E370" s="85"/>
      <c r="F370" s="86">
        <f t="shared" si="7"/>
        <v>0</v>
      </c>
    </row>
    <row r="371" spans="1:6" s="87" customFormat="1" ht="15.75" hidden="1">
      <c r="A371" s="82" t="s">
        <v>779</v>
      </c>
      <c r="B371" s="83" t="s">
        <v>780</v>
      </c>
      <c r="C371" s="84">
        <v>12</v>
      </c>
      <c r="D371" s="84" t="s">
        <v>56</v>
      </c>
      <c r="E371" s="85"/>
      <c r="F371" s="86">
        <f t="shared" si="7"/>
        <v>0</v>
      </c>
    </row>
    <row r="372" spans="1:6" s="87" customFormat="1" ht="15.75" hidden="1">
      <c r="A372" s="82" t="s">
        <v>781</v>
      </c>
      <c r="B372" s="83" t="s">
        <v>782</v>
      </c>
      <c r="C372" s="84">
        <v>6</v>
      </c>
      <c r="D372" s="84" t="s">
        <v>56</v>
      </c>
      <c r="E372" s="85"/>
      <c r="F372" s="86">
        <v>0</v>
      </c>
    </row>
    <row r="373" spans="1:6" s="87" customFormat="1" ht="15.75" hidden="1">
      <c r="A373" s="82" t="s">
        <v>783</v>
      </c>
      <c r="B373" s="83" t="s">
        <v>784</v>
      </c>
      <c r="C373" s="84">
        <v>6</v>
      </c>
      <c r="D373" s="84" t="s">
        <v>56</v>
      </c>
      <c r="E373" s="85"/>
      <c r="F373" s="86">
        <f t="shared" ref="F373:F387" si="8">E373*C374</f>
        <v>0</v>
      </c>
    </row>
    <row r="374" spans="1:6" s="87" customFormat="1" ht="15.75" hidden="1">
      <c r="A374" s="82" t="s">
        <v>785</v>
      </c>
      <c r="B374" s="83" t="s">
        <v>786</v>
      </c>
      <c r="C374" s="84">
        <v>6</v>
      </c>
      <c r="D374" s="84" t="s">
        <v>56</v>
      </c>
      <c r="E374" s="85"/>
      <c r="F374" s="86">
        <f t="shared" si="8"/>
        <v>0</v>
      </c>
    </row>
    <row r="375" spans="1:6" s="87" customFormat="1" ht="15.75" hidden="1">
      <c r="A375" s="82" t="s">
        <v>787</v>
      </c>
      <c r="B375" s="83" t="s">
        <v>788</v>
      </c>
      <c r="C375" s="84">
        <v>1</v>
      </c>
      <c r="D375" s="84" t="s">
        <v>56</v>
      </c>
      <c r="E375" s="85"/>
      <c r="F375" s="86">
        <f t="shared" si="8"/>
        <v>0</v>
      </c>
    </row>
    <row r="376" spans="1:6" s="87" customFormat="1" ht="15.75" hidden="1">
      <c r="A376" s="82" t="s">
        <v>789</v>
      </c>
      <c r="B376" s="83" t="s">
        <v>790</v>
      </c>
      <c r="C376" s="84">
        <v>1</v>
      </c>
      <c r="D376" s="84" t="s">
        <v>56</v>
      </c>
      <c r="E376" s="85"/>
      <c r="F376" s="86">
        <f t="shared" si="8"/>
        <v>0</v>
      </c>
    </row>
    <row r="377" spans="1:6" s="87" customFormat="1" ht="15.75" hidden="1">
      <c r="A377" s="82" t="s">
        <v>791</v>
      </c>
      <c r="B377" s="83" t="s">
        <v>792</v>
      </c>
      <c r="C377" s="84">
        <v>1</v>
      </c>
      <c r="D377" s="84" t="s">
        <v>56</v>
      </c>
      <c r="E377" s="85"/>
      <c r="F377" s="86">
        <f t="shared" si="8"/>
        <v>0</v>
      </c>
    </row>
    <row r="378" spans="1:6" s="87" customFormat="1" ht="15.75" hidden="1">
      <c r="A378" s="82" t="s">
        <v>793</v>
      </c>
      <c r="B378" s="83" t="s">
        <v>794</v>
      </c>
      <c r="C378" s="84">
        <v>1</v>
      </c>
      <c r="D378" s="84" t="s">
        <v>56</v>
      </c>
      <c r="E378" s="85"/>
      <c r="F378" s="86">
        <f t="shared" si="8"/>
        <v>0</v>
      </c>
    </row>
    <row r="379" spans="1:6" s="87" customFormat="1" ht="15.75" hidden="1">
      <c r="A379" s="82" t="s">
        <v>793</v>
      </c>
      <c r="B379" s="83" t="s">
        <v>794</v>
      </c>
      <c r="C379" s="84">
        <v>1</v>
      </c>
      <c r="D379" s="84" t="s">
        <v>56</v>
      </c>
      <c r="E379" s="85"/>
      <c r="F379" s="86">
        <f t="shared" si="8"/>
        <v>0</v>
      </c>
    </row>
    <row r="380" spans="1:6" s="87" customFormat="1" ht="15.75" hidden="1">
      <c r="A380" s="82" t="s">
        <v>795</v>
      </c>
      <c r="B380" s="83" t="s">
        <v>796</v>
      </c>
      <c r="C380" s="84">
        <v>1</v>
      </c>
      <c r="D380" s="84" t="s">
        <v>56</v>
      </c>
      <c r="E380" s="85"/>
      <c r="F380" s="86">
        <f t="shared" si="8"/>
        <v>0</v>
      </c>
    </row>
    <row r="381" spans="1:6" s="87" customFormat="1" ht="15.75" hidden="1">
      <c r="A381" s="82" t="s">
        <v>795</v>
      </c>
      <c r="B381" s="83" t="s">
        <v>796</v>
      </c>
      <c r="C381" s="84">
        <v>1</v>
      </c>
      <c r="D381" s="84" t="s">
        <v>56</v>
      </c>
      <c r="E381" s="85"/>
      <c r="F381" s="86">
        <f t="shared" si="8"/>
        <v>0</v>
      </c>
    </row>
    <row r="382" spans="1:6" s="87" customFormat="1" ht="15.75" hidden="1">
      <c r="A382" s="82" t="s">
        <v>797</v>
      </c>
      <c r="B382" s="83" t="s">
        <v>798</v>
      </c>
      <c r="C382" s="84">
        <v>1</v>
      </c>
      <c r="D382" s="84" t="s">
        <v>56</v>
      </c>
      <c r="E382" s="85"/>
      <c r="F382" s="86">
        <f t="shared" si="8"/>
        <v>0</v>
      </c>
    </row>
    <row r="383" spans="1:6" s="87" customFormat="1" ht="15.75" hidden="1">
      <c r="A383" s="82" t="s">
        <v>797</v>
      </c>
      <c r="B383" s="83" t="s">
        <v>798</v>
      </c>
      <c r="C383" s="84">
        <v>1</v>
      </c>
      <c r="D383" s="84" t="s">
        <v>56</v>
      </c>
      <c r="E383" s="85"/>
      <c r="F383" s="86">
        <f t="shared" si="8"/>
        <v>0</v>
      </c>
    </row>
    <row r="384" spans="1:6" s="87" customFormat="1" ht="15.75" hidden="1">
      <c r="A384" s="82" t="s">
        <v>799</v>
      </c>
      <c r="B384" s="83" t="s">
        <v>800</v>
      </c>
      <c r="C384" s="84">
        <v>1</v>
      </c>
      <c r="D384" s="84" t="s">
        <v>56</v>
      </c>
      <c r="E384" s="85"/>
      <c r="F384" s="86">
        <f t="shared" si="8"/>
        <v>0</v>
      </c>
    </row>
    <row r="385" spans="1:20" s="87" customFormat="1" ht="15.75" hidden="1">
      <c r="A385" s="82" t="s">
        <v>799</v>
      </c>
      <c r="B385" s="83" t="s">
        <v>800</v>
      </c>
      <c r="C385" s="84">
        <v>1</v>
      </c>
      <c r="D385" s="84" t="s">
        <v>56</v>
      </c>
      <c r="E385" s="85"/>
      <c r="F385" s="86">
        <f t="shared" si="8"/>
        <v>0</v>
      </c>
    </row>
    <row r="386" spans="1:20" s="103" customFormat="1" ht="15.75" hidden="1">
      <c r="A386" s="82" t="s">
        <v>801</v>
      </c>
      <c r="B386" s="83" t="s">
        <v>802</v>
      </c>
      <c r="C386" s="84">
        <v>1</v>
      </c>
      <c r="D386" s="84" t="s">
        <v>56</v>
      </c>
      <c r="E386" s="85"/>
      <c r="F386" s="86">
        <f t="shared" si="8"/>
        <v>0</v>
      </c>
    </row>
    <row r="387" spans="1:20" s="103" customFormat="1" ht="15.75" hidden="1">
      <c r="A387" s="82" t="s">
        <v>801</v>
      </c>
      <c r="B387" s="83" t="s">
        <v>802</v>
      </c>
      <c r="C387" s="84">
        <v>1</v>
      </c>
      <c r="D387" s="84" t="s">
        <v>56</v>
      </c>
      <c r="E387" s="85"/>
      <c r="F387" s="86">
        <f t="shared" si="8"/>
        <v>0</v>
      </c>
    </row>
    <row r="388" spans="1:20" s="103" customFormat="1" ht="12.75" hidden="1" customHeight="1">
      <c r="A388" s="141" t="s">
        <v>803</v>
      </c>
      <c r="B388" s="141"/>
    </row>
    <row r="389" spans="1:20" s="103" customFormat="1" ht="12.75" hidden="1" customHeight="1">
      <c r="A389" s="141"/>
      <c r="B389" s="141"/>
    </row>
    <row r="390" spans="1:20" s="103" customFormat="1" ht="12.75" hidden="1" customHeight="1">
      <c r="A390" s="141"/>
      <c r="B390" s="141"/>
    </row>
    <row r="391" spans="1:20" ht="15.75" hidden="1">
      <c r="A391" s="104" t="s">
        <v>804</v>
      </c>
      <c r="B391" s="105" t="s">
        <v>805</v>
      </c>
    </row>
    <row r="392" spans="1:20" s="87" customFormat="1" ht="15.75" hidden="1">
      <c r="A392" s="104" t="s">
        <v>806</v>
      </c>
      <c r="B392" s="105" t="s">
        <v>807</v>
      </c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</row>
    <row r="393" spans="1:20" ht="15.75" hidden="1">
      <c r="A393" s="82"/>
      <c r="B393" s="83"/>
    </row>
    <row r="394" spans="1:20" hidden="1"/>
    <row r="395" spans="1:20" hidden="1"/>
    <row r="396" spans="1:20" s="103" customFormat="1" hidden="1">
      <c r="A396" s="142" t="s">
        <v>808</v>
      </c>
      <c r="B396" s="142"/>
    </row>
    <row r="397" spans="1:20" s="103" customFormat="1" hidden="1">
      <c r="A397" s="142"/>
      <c r="B397" s="142"/>
    </row>
    <row r="398" spans="1:20" s="103" customFormat="1" hidden="1">
      <c r="A398" s="142"/>
      <c r="B398" s="142"/>
    </row>
    <row r="399" spans="1:20" s="103" customFormat="1" ht="15.75" hidden="1">
      <c r="A399" s="93" t="s">
        <v>394</v>
      </c>
      <c r="B399" s="94" t="s">
        <v>395</v>
      </c>
    </row>
    <row r="400" spans="1:20" ht="15.75" hidden="1">
      <c r="A400" s="93" t="s">
        <v>645</v>
      </c>
      <c r="B400" s="94" t="s">
        <v>646</v>
      </c>
    </row>
    <row r="401" spans="1:2" ht="15.75" hidden="1">
      <c r="A401" s="93" t="s">
        <v>649</v>
      </c>
      <c r="B401" s="94" t="s">
        <v>650</v>
      </c>
    </row>
  </sheetData>
  <sheetProtection sheet="1" formatCells="0" selectLockedCells="1"/>
  <mergeCells count="11">
    <mergeCell ref="A396:B398"/>
    <mergeCell ref="A5:B5"/>
    <mergeCell ref="C5:F5"/>
    <mergeCell ref="A129:B129"/>
    <mergeCell ref="C129:F129"/>
    <mergeCell ref="A388:B390"/>
    <mergeCell ref="A1:F1"/>
    <mergeCell ref="A2:B4"/>
    <mergeCell ref="E2:F2"/>
    <mergeCell ref="E3:F3"/>
    <mergeCell ref="E4:F4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Class I Planner</vt:lpstr>
      <vt:lpstr>DOS Calculator</vt:lpstr>
      <vt:lpstr>FF&amp;V Calc - TR Iraq</vt:lpstr>
      <vt:lpstr>'Class I Planner'!Print_Area</vt:lpstr>
      <vt:lpstr>'DOS Calculator'!Print_Area</vt:lpstr>
    </vt:vector>
  </TitlesOfParts>
  <Company>US ARMY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efcampbellrd</dc:creator>
  <cp:lastModifiedBy>georgene.davis</cp:lastModifiedBy>
  <cp:lastPrinted>2010-03-31T14:50:34Z</cp:lastPrinted>
  <dcterms:created xsi:type="dcterms:W3CDTF">2003-02-24T03:03:14Z</dcterms:created>
  <dcterms:modified xsi:type="dcterms:W3CDTF">2010-03-31T14:51:09Z</dcterms:modified>
</cp:coreProperties>
</file>